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_ME" sheetId="1" state="visible" r:id="rId1"/>
    <sheet xmlns:r="http://schemas.openxmlformats.org/officeDocument/2006/relationships" name="Summary" sheetId="2" state="visible" r:id="rId2"/>
    <sheet xmlns:r="http://schemas.openxmlformats.org/officeDocument/2006/relationships" name="5Y_Results" sheetId="3" state="visible" r:id="rId3"/>
    <sheet xmlns:r="http://schemas.openxmlformats.org/officeDocument/2006/relationships" name="Assumptions" sheetId="4" state="visible" r:id="rId4"/>
    <sheet xmlns:r="http://schemas.openxmlformats.org/officeDocument/2006/relationships" name="Company_Data" sheetId="5" state="visible" r:id="rId5"/>
    <sheet xmlns:r="http://schemas.openxmlformats.org/officeDocument/2006/relationships" name="Metro_Results" sheetId="6" state="visible" r:id="rId6"/>
    <sheet xmlns:r="http://schemas.openxmlformats.org/officeDocument/2006/relationships" name="Tests" sheetId="7" state="visible" r:id="rId7"/>
    <sheet xmlns:r="http://schemas.openxmlformats.org/officeDocument/2006/relationships" name="Metro_Map" sheetId="8" state="visible" r:id="rId8"/>
    <sheet xmlns:r="http://schemas.openxmlformats.org/officeDocument/2006/relationships" name="Notes" sheetId="9" state="visible" r:id="rId9"/>
    <sheet xmlns:r="http://schemas.openxmlformats.org/officeDocument/2006/relationships" name="5Y_Firm_Returns" sheetId="10" state="visible" r:id="rId10"/>
    <sheet xmlns:r="http://schemas.openxmlformats.org/officeDocument/2006/relationships" name="Refresh" sheetId="11" state="visible" r:id="rId11"/>
  </sheets>
  <definedNames/>
  <calcPr calcId="124519" fullCalcOnLoad="1" refMode="A1" iterate="0" iterateCount="100" iterateDelta="0.0001"/>
</workbook>
</file>

<file path=xl/styles.xml><?xml version="1.0" encoding="utf-8"?>
<styleSheet xmlns="http://schemas.openxmlformats.org/spreadsheetml/2006/main">
  <numFmts count="6">
    <numFmt numFmtId="164" formatCode="0.0%"/>
    <numFmt numFmtId="165" formatCode="\+0.0%;\-0.0%"/>
    <numFmt numFmtId="166" formatCode="0.000"/>
    <numFmt numFmtId="167" formatCode="\$#,##0.00"/>
    <numFmt numFmtId="168" formatCode="\+0.000;\-0.000;0.000"/>
    <numFmt numFmtId="169" formatCode="0.0000"/>
  </numFmts>
  <fonts count="21">
    <font>
      <name val="Calibri"/>
      <charset val="1"/>
      <family val="2"/>
      <color theme="1"/>
      <sz val="11"/>
    </font>
    <font>
      <name val="Arial"/>
      <family val="0"/>
      <sz val="10"/>
    </font>
    <font>
      <name val="Arial"/>
      <family val="0"/>
      <sz val="10"/>
    </font>
    <font>
      <name val="Arial"/>
      <family val="0"/>
      <sz val="10"/>
    </font>
    <font>
      <name val="Arial"/>
      <charset val="1"/>
      <family val="0"/>
      <b val="1"/>
      <sz val="14"/>
    </font>
    <font>
      <name val="Arial"/>
      <charset val="1"/>
      <family val="0"/>
      <i val="1"/>
      <color rgb="FF595959"/>
      <sz val="10"/>
    </font>
    <font>
      <name val="Arial"/>
      <charset val="1"/>
      <family val="0"/>
      <sz val="10"/>
    </font>
    <font>
      <name val="Arial"/>
      <charset val="1"/>
      <family val="0"/>
      <b val="1"/>
      <sz val="10"/>
    </font>
    <font>
      <name val="Arial"/>
      <charset val="1"/>
      <family val="0"/>
      <b val="1"/>
      <sz val="13"/>
    </font>
    <font>
      <name val="Arial"/>
      <charset val="1"/>
      <family val="0"/>
      <color rgb="FF0000FF"/>
      <sz val="10"/>
    </font>
    <font>
      <name val="Arial"/>
      <charset val="1"/>
      <family val="0"/>
      <b val="1"/>
      <color rgb="FFFFFFFF"/>
      <sz val="10"/>
    </font>
    <font>
      <name val="Arial"/>
      <charset val="1"/>
      <family val="0"/>
      <i val="1"/>
      <color rgb="FF595959"/>
      <sz val="9"/>
    </font>
    <font>
      <name val="Arial"/>
      <b val="1"/>
    </font>
    <font>
      <name val="Arial"/>
      <b val="1"/>
      <color rgb="00FFFFFF"/>
    </font>
    <font>
      <name val="Arial"/>
    </font>
    <font>
      <name val="Arial"/>
      <color rgb="000000FF"/>
    </font>
    <font>
      <name val="Arial"/>
      <b val="1"/>
      <sz val="14"/>
    </font>
    <font>
      <b val="1"/>
      <sz val="13"/>
    </font>
    <font>
      <b val="1"/>
      <color rgb="00FFFFFF"/>
    </font>
    <font>
      <b val="1"/>
      <sz val="12"/>
    </font>
    <font>
      <sz val="11"/>
    </font>
  </fonts>
  <fills count="5">
    <fill>
      <patternFill/>
    </fill>
    <fill>
      <patternFill patternType="gray125"/>
    </fill>
    <fill>
      <patternFill patternType="solid">
        <fgColor rgb="FF1F3864"/>
        <bgColor rgb="FF333333"/>
      </patternFill>
    </fill>
    <fill>
      <patternFill patternType="solid">
        <fgColor rgb="0016223B"/>
      </patternFill>
    </fill>
    <fill>
      <patternFill patternType="solid">
        <fgColor rgb="001F3A5F"/>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8">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1" fontId="6" fillId="0" borderId="0" applyAlignment="1" pivotButton="0" quotePrefix="0" xfId="0">
      <alignment horizontal="general" vertical="bottom"/>
    </xf>
    <xf numFmtId="164" fontId="6" fillId="0" borderId="0" applyAlignment="1" pivotButton="0" quotePrefix="0" xfId="0">
      <alignment horizontal="general" vertical="bottom"/>
    </xf>
    <xf numFmtId="165" fontId="6" fillId="0" borderId="0" applyAlignment="1" pivotButton="0" quotePrefix="0" xfId="0">
      <alignment horizontal="general" vertical="bottom"/>
    </xf>
    <xf numFmtId="2" fontId="6" fillId="0" borderId="0" applyAlignment="1" pivotButton="0" quotePrefix="0" xfId="0">
      <alignment horizontal="general" vertical="bottom"/>
    </xf>
    <xf numFmtId="0" fontId="7" fillId="0" borderId="0" applyAlignment="1" pivotButton="0" quotePrefix="0" xfId="0">
      <alignment horizontal="general" vertical="bottom"/>
    </xf>
    <xf numFmtId="0" fontId="6" fillId="0" borderId="0" applyAlignment="1" pivotButton="0" quotePrefix="0" xfId="0">
      <alignment horizontal="general" vertical="top" wrapText="1"/>
    </xf>
    <xf numFmtId="0" fontId="0" fillId="0" borderId="0" applyAlignment="1" pivotButton="0" quotePrefix="0" xfId="0">
      <alignment horizontal="general" vertical="bottom"/>
    </xf>
    <xf numFmtId="0" fontId="8" fillId="0" borderId="0" applyAlignment="1" pivotButton="0" quotePrefix="0" xfId="0">
      <alignment horizontal="general" vertical="bottom"/>
    </xf>
    <xf numFmtId="0" fontId="6" fillId="0" borderId="0" applyAlignment="1" pivotButton="0" quotePrefix="0" xfId="0">
      <alignment horizontal="general" vertical="bottom"/>
    </xf>
    <xf numFmtId="0" fontId="9" fillId="0" borderId="0" applyAlignment="1" pivotButton="0" quotePrefix="0" xfId="0">
      <alignment horizontal="general" vertical="bottom"/>
    </xf>
    <xf numFmtId="0" fontId="5" fillId="0" borderId="0" applyAlignment="1" pivotButton="0" quotePrefix="0" xfId="0">
      <alignment horizontal="general" vertical="bottom"/>
    </xf>
    <xf numFmtId="0" fontId="7" fillId="0" borderId="0" applyAlignment="1" pivotButton="0" quotePrefix="0" xfId="0">
      <alignment horizontal="general" vertical="bottom"/>
    </xf>
    <xf numFmtId="166" fontId="6" fillId="0" borderId="0" applyAlignment="1" pivotButton="0" quotePrefix="0" xfId="0">
      <alignment horizontal="general" vertical="bottom"/>
    </xf>
    <xf numFmtId="0" fontId="10" fillId="2" borderId="0" applyAlignment="1" pivotButton="0" quotePrefix="0" xfId="0">
      <alignment horizontal="general" vertical="center" wrapText="1"/>
    </xf>
    <xf numFmtId="167" fontId="9" fillId="0" borderId="0" applyAlignment="1" pivotButton="0" quotePrefix="0" xfId="0">
      <alignment horizontal="general" vertical="bottom"/>
    </xf>
    <xf numFmtId="164" fontId="9" fillId="0" borderId="0" applyAlignment="1" pivotButton="0" quotePrefix="0" xfId="0">
      <alignment horizontal="general" vertical="bottom"/>
    </xf>
    <xf numFmtId="164" fontId="6" fillId="0" borderId="0" applyAlignment="1" pivotButton="0" quotePrefix="0" xfId="0">
      <alignment horizontal="general" vertical="bottom"/>
    </xf>
    <xf numFmtId="167" fontId="6" fillId="0" borderId="0" applyAlignment="1" pivotButton="0" quotePrefix="0" xfId="0">
      <alignment horizontal="general" vertical="bottom"/>
    </xf>
    <xf numFmtId="0" fontId="10" fillId="2" borderId="0" applyAlignment="1" pivotButton="0" quotePrefix="0" xfId="0">
      <alignment horizontal="general" vertical="bottom" wrapText="1"/>
    </xf>
    <xf numFmtId="168" fontId="6" fillId="0" borderId="0" applyAlignment="1" pivotButton="0" quotePrefix="0" xfId="0">
      <alignment horizontal="general" vertical="bottom"/>
    </xf>
    <xf numFmtId="164" fontId="0" fillId="0" borderId="0" applyAlignment="1" pivotButton="0" quotePrefix="0" xfId="0">
      <alignment horizontal="general" vertical="bottom"/>
    </xf>
    <xf numFmtId="0" fontId="5" fillId="0" borderId="0" applyAlignment="1" pivotButton="0" quotePrefix="0" xfId="0">
      <alignment horizontal="general" vertical="bottom" wrapText="1"/>
    </xf>
    <xf numFmtId="169" fontId="6" fillId="0" borderId="0" applyAlignment="1" pivotButton="0" quotePrefix="0" xfId="0">
      <alignment horizontal="general" vertical="bottom"/>
    </xf>
    <xf numFmtId="2" fontId="9" fillId="0" borderId="0" applyAlignment="1" pivotButton="0" quotePrefix="0" xfId="0">
      <alignment horizontal="general" vertical="bottom"/>
    </xf>
    <xf numFmtId="0" fontId="10" fillId="2" borderId="0" applyAlignment="1" pivotButton="0" quotePrefix="0" xfId="0">
      <alignment horizontal="general" vertical="bottom"/>
    </xf>
    <xf numFmtId="0" fontId="9" fillId="0" borderId="0" applyAlignment="1" pivotButton="0" quotePrefix="0" xfId="0">
      <alignment horizontal="general" vertical="bottom"/>
    </xf>
    <xf numFmtId="0" fontId="11" fillId="0" borderId="0" applyAlignment="1" pivotButton="0" quotePrefix="0" xfId="0">
      <alignment horizontal="general" vertical="bottom"/>
    </xf>
    <xf numFmtId="0" fontId="8" fillId="0" borderId="0" applyAlignment="1" pivotButton="0" quotePrefix="0" xfId="0">
      <alignment horizontal="general" vertical="bottom"/>
    </xf>
    <xf numFmtId="0" fontId="6"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bottom"/>
    </xf>
    <xf numFmtId="1" fontId="6" fillId="0" borderId="0" applyAlignment="1" pivotButton="0" quotePrefix="0" xfId="0">
      <alignment horizontal="general" vertical="bottom"/>
    </xf>
    <xf numFmtId="164" fontId="6" fillId="0" borderId="0" applyAlignment="1" pivotButton="0" quotePrefix="0" xfId="0">
      <alignment horizontal="general" vertical="bottom"/>
    </xf>
    <xf numFmtId="165" fontId="6" fillId="0" borderId="0" applyAlignment="1" pivotButton="0" quotePrefix="0" xfId="0">
      <alignment horizontal="general" vertical="bottom"/>
    </xf>
    <xf numFmtId="2" fontId="6" fillId="0" borderId="0" applyAlignment="1" pivotButton="0" quotePrefix="0" xfId="0">
      <alignment horizontal="general" vertical="bottom"/>
    </xf>
    <xf numFmtId="0" fontId="7" fillId="0" borderId="0" applyAlignment="1" pivotButton="0" quotePrefix="0" xfId="0">
      <alignment horizontal="general" vertical="bottom"/>
    </xf>
    <xf numFmtId="0" fontId="6" fillId="0" borderId="0" applyAlignment="1" pivotButton="0" quotePrefix="0" xfId="0">
      <alignment horizontal="general" vertical="top" wrapText="1"/>
    </xf>
    <xf numFmtId="0" fontId="12" fillId="0" borderId="0" applyAlignment="1" pivotButton="0" quotePrefix="0" xfId="0">
      <alignment horizontal="general" vertical="top" wrapText="1"/>
    </xf>
    <xf numFmtId="0" fontId="16" fillId="0" borderId="0" pivotButton="0" quotePrefix="0" xfId="0"/>
    <xf numFmtId="0" fontId="14" fillId="0" borderId="0" pivotButton="0" quotePrefix="0" xfId="0"/>
    <xf numFmtId="0" fontId="13" fillId="3" borderId="0" pivotButton="0" quotePrefix="0" xfId="0"/>
    <xf numFmtId="1" fontId="15" fillId="0" borderId="0" pivotButton="0" quotePrefix="0" xfId="0"/>
    <xf numFmtId="169" fontId="15" fillId="0" borderId="0" pivotButton="0" quotePrefix="0" xfId="0"/>
    <xf numFmtId="2" fontId="15" fillId="0" borderId="0" pivotButton="0" quotePrefix="0" xfId="0"/>
    <xf numFmtId="166" fontId="15" fillId="0" borderId="0" pivotButton="0" quotePrefix="0" xfId="0"/>
    <xf numFmtId="0" fontId="15" fillId="0" borderId="0" pivotButton="0" quotePrefix="0" xfId="0"/>
    <xf numFmtId="0" fontId="12" fillId="0" borderId="0" pivotButton="0" quotePrefix="0" xfId="0"/>
    <xf numFmtId="164" fontId="14" fillId="0" borderId="0" pivotButton="0" quotePrefix="0" xfId="0"/>
    <xf numFmtId="0" fontId="8" fillId="0" borderId="0" applyAlignment="1" pivotButton="0" quotePrefix="0" xfId="0">
      <alignment horizontal="general" vertical="bottom"/>
    </xf>
    <xf numFmtId="0" fontId="9" fillId="0" borderId="0" applyAlignment="1" pivotButton="0" quotePrefix="0" xfId="0">
      <alignment horizontal="general" vertical="bottom"/>
    </xf>
    <xf numFmtId="166" fontId="6" fillId="0" borderId="0" applyAlignment="1" pivotButton="0" quotePrefix="0" xfId="0">
      <alignment horizontal="general" vertical="bottom"/>
    </xf>
    <xf numFmtId="0" fontId="10" fillId="2" borderId="0" applyAlignment="1" pivotButton="0" quotePrefix="0" xfId="0">
      <alignment horizontal="general" vertical="center" wrapText="1"/>
    </xf>
    <xf numFmtId="167" fontId="9" fillId="0" borderId="0" applyAlignment="1" pivotButton="0" quotePrefix="0" xfId="0">
      <alignment horizontal="general" vertical="bottom"/>
    </xf>
    <xf numFmtId="164" fontId="9" fillId="0" borderId="0" applyAlignment="1" pivotButton="0" quotePrefix="0" xfId="0">
      <alignment horizontal="general" vertical="bottom"/>
    </xf>
    <xf numFmtId="167" fontId="6" fillId="0" borderId="0" applyAlignment="1" pivotButton="0" quotePrefix="0" xfId="0">
      <alignment horizontal="general" vertical="bottom"/>
    </xf>
    <xf numFmtId="0" fontId="10" fillId="2" borderId="0" applyAlignment="1" pivotButton="0" quotePrefix="0" xfId="0">
      <alignment horizontal="general" vertical="bottom" wrapText="1"/>
    </xf>
    <xf numFmtId="168" fontId="6" fillId="0" borderId="0" applyAlignment="1" pivotButton="0" quotePrefix="0" xfId="0">
      <alignment horizontal="general" vertical="bottom"/>
    </xf>
    <xf numFmtId="164" fontId="0" fillId="0" borderId="0" applyAlignment="1" pivotButton="0" quotePrefix="0" xfId="0">
      <alignment horizontal="general" vertical="bottom"/>
    </xf>
    <xf numFmtId="0" fontId="5" fillId="0" borderId="0" applyAlignment="1" pivotButton="0" quotePrefix="0" xfId="0">
      <alignment horizontal="general" vertical="bottom" wrapText="1"/>
    </xf>
    <xf numFmtId="169" fontId="6" fillId="0" borderId="0" applyAlignment="1" pivotButton="0" quotePrefix="0" xfId="0">
      <alignment horizontal="general" vertical="bottom"/>
    </xf>
    <xf numFmtId="2" fontId="9" fillId="0" borderId="0" applyAlignment="1" pivotButton="0" quotePrefix="0" xfId="0">
      <alignment horizontal="general" vertical="bottom"/>
    </xf>
    <xf numFmtId="0" fontId="10" fillId="2" borderId="0" applyAlignment="1" pivotButton="0" quotePrefix="0" xfId="0">
      <alignment horizontal="general" vertical="bottom"/>
    </xf>
    <xf numFmtId="0" fontId="11" fillId="0" borderId="0" applyAlignment="1" pivotButton="0" quotePrefix="0" xfId="0">
      <alignment horizontal="general" vertical="bottom"/>
    </xf>
    <xf numFmtId="0" fontId="13" fillId="3" borderId="0" applyAlignment="1" pivotButton="0" quotePrefix="0" xfId="0">
      <alignment wrapText="1"/>
    </xf>
    <xf numFmtId="164" fontId="15" fillId="0" borderId="0" pivotButton="0" quotePrefix="0" xfId="0"/>
    <xf numFmtId="0" fontId="17" fillId="0" borderId="0" pivotButton="0" quotePrefix="0" xfId="0"/>
    <xf numFmtId="0" fontId="18" fillId="4" borderId="0" pivotButton="0" quotePrefix="0" xfId="0"/>
    <xf numFmtId="0" fontId="0" fillId="0" borderId="0" pivotButton="0" quotePrefix="0" xfId="0"/>
    <xf numFmtId="0" fontId="19" fillId="0" borderId="0" pivotButton="0" quotePrefix="0" xfId="0"/>
    <xf numFmtId="0" fontId="18" fillId="3" borderId="0" pivotButton="0" quotePrefix="0" xfId="0"/>
    <xf numFmtId="0" fontId="20" fillId="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30" customWidth="1" style="74" min="1" max="1"/>
  </cols>
  <sheetData>
    <row r="1">
      <c r="A1" s="72" t="inlineStr">
        <is>
          <t>EARLIER ANALYSIS (superseded)</t>
        </is>
      </c>
    </row>
    <row r="2">
      <c r="A2" s="77" t="inlineStr">
        <is>
          <t>This file holds the earlier, S&amp;P 500-only version of the city experiment (five-year window, from the original Google Sheet).</t>
        </is>
      </c>
    </row>
    <row r="3">
      <c r="A3" s="77" t="inlineStr">
        <is>
          <t>It is NOT the source of the numbers on The City Experiment page. Those come from city-cluster-returns-analysis.xlsx.</t>
        </is>
      </c>
    </row>
    <row r="4">
      <c r="A4" s="77" t="inlineStr">
        <is>
          <t>Formulas here recalculate on open and will produce numbers that differ from the page, because the universe, period and method differ.</t>
        </is>
      </c>
    </row>
  </sheetData>
  <pageMargins left="0.75" right="0.75" top="1" bottom="1" header="0.5" footer="0.5"/>
</worksheet>
</file>

<file path=xl/worksheets/sheet2.xml><?xml version="1.0" encoding="utf-8"?>
<worksheet xmlns="http://schemas.openxmlformats.org/spreadsheetml/2006/main">
  <sheetPr filterMode="0">
    <outlinePr summaryBelow="1" summaryRight="1"/>
    <pageSetUpPr fitToPage="0"/>
  </sheetPr>
  <dimension ref="A1:B17"/>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88" customWidth="1" style="33" min="1" max="1"/>
    <col width="22" customWidth="1" style="33" min="2" max="2"/>
  </cols>
  <sheetData>
    <row r="1" ht="17.35" customHeight="1" s="74">
      <c r="A1" s="35" t="inlineStr">
        <is>
          <t>Do headquarters clusters predict stock returns? S&amp;P 500, July 2024 to now</t>
        </is>
      </c>
    </row>
    <row r="2" ht="15" customHeight="1" s="74">
      <c r="A2" s="36" t="inlineStr">
        <is>
          <t>Source: the "S&amp;P 500 City Experiment" Google Sheet (Headquarters and Today tabs). Price-only returns, equal-weighted, sector-adjusted. See Notes for limits.</t>
        </is>
      </c>
    </row>
    <row r="4" ht="15" customHeight="1" s="74">
      <c r="A4" s="37" t="inlineStr">
        <is>
          <t>Firms in the test (domestic, priced)</t>
        </is>
      </c>
      <c r="B4" s="38">
        <f>COUNTIFS(Company_Data!G5:G504,"N",Company_Data!K5:K504,"Y")</f>
        <v/>
      </c>
    </row>
    <row r="5" ht="15" customHeight="1" s="74">
      <c r="A5" s="37" t="inlineStr">
        <is>
          <t>Metro clusters analysed</t>
        </is>
      </c>
      <c r="B5" s="38">
        <f>COUNTA(Metro_Results!A5:A33)</f>
        <v/>
      </c>
    </row>
    <row r="6" ht="15" customHeight="1" s="74">
      <c r="A6" s="37" t="inlineStr">
        <is>
          <t>Equal-weight S&amp;P 500 return, 7/31/24 to now</t>
        </is>
      </c>
      <c r="B6" s="39">
        <f>Metro_Results!D35</f>
        <v/>
      </c>
    </row>
    <row r="7" ht="15" customHeight="1" s="74">
      <c r="A7" s="37" t="inlineStr">
        <is>
          <t>Slope: extra adjusted return per doubling of cluster size (ln 2 x slope)</t>
        </is>
      </c>
      <c r="B7" s="40">
        <f>Tests!B5*LN(2)</f>
        <v/>
      </c>
    </row>
    <row r="8" ht="15" customHeight="1" s="74">
      <c r="A8" s="37" t="inlineStr">
        <is>
          <t>Cluster-robust t-statistic for that slope</t>
        </is>
      </c>
      <c r="B8" s="41">
        <f>Tests!F5</f>
        <v/>
      </c>
    </row>
    <row r="9" ht="15" customHeight="1" s="74">
      <c r="A9" s="37" t="inlineStr">
        <is>
          <t>Correlation of metro size and metro adjusted return</t>
        </is>
      </c>
      <c r="B9" s="41">
        <f>Tests!B9</f>
        <v/>
      </c>
    </row>
    <row r="10" ht="15" customHeight="1" s="74">
      <c r="A10" s="37" t="inlineStr">
        <is>
          <t>Persistence: metro results in period 1 vs period 2 (correlation)</t>
        </is>
      </c>
      <c r="B10" s="41">
        <f>Tests!B10</f>
        <v/>
      </c>
    </row>
    <row r="12" ht="15" customHeight="1" s="74">
      <c r="A12" s="42" t="inlineStr">
        <is>
          <t>Findings</t>
        </is>
      </c>
    </row>
    <row r="13" ht="48" customHeight="1" s="74">
      <c r="A13" s="43" t="inlineStr">
        <is>
          <t>1. No evidence that bigger clusters of S&amp;P 500 headquarters do better. After removing sector effects, a metro twice the size earned about 0.2 percentage points more, with a cluster-robust t of 0.2. The bootstrap interval comfortably includes zero.</t>
        </is>
      </c>
    </row>
    <row r="14" ht="48" customHeight="1" s="74">
      <c r="A14" s="43" t="inlineStr">
        <is>
          <t>2. Metros do not differ from chance. Shuffling metro labels at random produces as much cross-metro dispersion as the real data (p about 0.4).</t>
        </is>
      </c>
    </row>
    <row r="15" ht="48" customHeight="1" s="74">
      <c r="A15" s="43" t="inlineStr">
        <is>
          <t>3. Metro results do not persist. Metros that led from 7/31/24 to 11/5/24 were no more likely to lead after (correlation about 0.03). A fund formed on recent cluster performance would have had nothing to hold on to.</t>
        </is>
      </c>
    </row>
    <row r="16" ht="48" customHeight="1" s="74">
      <c r="A16" s="43" t="inlineStr">
        <is>
          <t>4. The apparent winners are sector stories and small samples. Silicon Valley tech beat other tech (+46% vs +24%), but Houston energy lagged other energy (+19% vs +54%), New York finance matched other finance, and Boston health care matched other health care.</t>
        </is>
      </c>
    </row>
    <row r="17" ht="48" customHeight="1" s="74">
      <c r="A17" s="44" t="inlineStr">
        <is>
          <t>See 5Y_Results for the Oct 2021 to Oct 2026 check (same conclusion; survivor-biased).</t>
        </is>
      </c>
    </row>
  </sheetData>
  <mergeCells count="5">
    <mergeCell ref="A16:B16"/>
    <mergeCell ref="A15:B15"/>
    <mergeCell ref="A13:B13"/>
    <mergeCell ref="A14:B14"/>
    <mergeCell ref="A17:B17"/>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52" customWidth="1" style="74" min="1" max="1"/>
    <col width="12" customWidth="1" style="74" min="2" max="2"/>
    <col width="12" customWidth="1" style="74" min="3" max="3"/>
    <col width="12" customWidth="1" style="74" min="4" max="4"/>
    <col width="12" customWidth="1" style="74" min="5" max="5"/>
  </cols>
  <sheetData>
    <row r="1">
      <c r="A1" s="45" t="inlineStr">
        <is>
          <t>Five-year check: Oct 2021 to Oct 2026 (current S&amp;P 500 members, survivor-biased)</t>
        </is>
      </c>
    </row>
    <row r="2">
      <c r="A2" s="46" t="inlineStr">
        <is>
          <t>Prices: tfshiloh/sp500-price-history (Yahoo adjusted closes, pulled 10/15/2026). H1 = 10/15/21-4/16/24, H2 = 4/16/24-10/14/26. Share classes deduped by CIK; foreign-domiciled firms excluded.</t>
        </is>
      </c>
    </row>
    <row r="4">
      <c r="A4" s="47" t="inlineStr">
        <is>
          <t>Test</t>
        </is>
      </c>
      <c r="B4" s="47" t="inlineStr">
        <is>
          <t>Full 5Y</t>
        </is>
      </c>
      <c r="C4" s="47" t="inlineStr">
        <is>
          <t>H1</t>
        </is>
      </c>
      <c r="D4" s="47" t="inlineStr">
        <is>
          <t>H2</t>
        </is>
      </c>
    </row>
    <row r="5">
      <c r="A5" s="46" t="inlineStr">
        <is>
          <t>Firms tested</t>
        </is>
      </c>
      <c r="B5" s="48" t="n">
        <v>464</v>
      </c>
      <c r="C5" s="48" t="n">
        <v>464</v>
      </c>
      <c r="D5" s="48" t="n">
        <v>471</v>
      </c>
    </row>
    <row r="6">
      <c r="A6" s="46" t="inlineStr">
        <is>
          <t>Metros with 4+ firms</t>
        </is>
      </c>
      <c r="B6" s="48" t="n">
        <v>28</v>
      </c>
      <c r="C6" s="48" t="n">
        <v>28</v>
      </c>
      <c r="D6" s="48" t="n">
        <v>28</v>
      </c>
    </row>
    <row r="7">
      <c r="A7" s="46" t="inlineStr">
        <is>
          <t>Cluster-size slope (per ln unit of metro firm count)</t>
        </is>
      </c>
      <c r="B7" s="49" t="n">
        <v>0.005947951353850419</v>
      </c>
      <c r="C7" s="49" t="n">
        <v>-0.001673782373713398</v>
      </c>
      <c r="D7" s="49" t="n">
        <v>0.003094172750746839</v>
      </c>
    </row>
    <row r="8">
      <c r="A8" s="46" t="inlineStr">
        <is>
          <t>Cluster-robust SE</t>
        </is>
      </c>
      <c r="B8" s="49" t="n">
        <v>0.02396119964363339</v>
      </c>
      <c r="C8" s="49" t="n">
        <v>0.0121457112728191</v>
      </c>
      <c r="D8" s="49" t="n">
        <v>0.02031550250851168</v>
      </c>
    </row>
    <row r="9">
      <c r="A9" s="46" t="inlineStr">
        <is>
          <t>t-statistic</t>
        </is>
      </c>
      <c r="B9" s="50" t="n">
        <v>0.2482326194978647</v>
      </c>
      <c r="C9" s="50" t="n">
        <v>-0.137808510026017</v>
      </c>
      <c r="D9" s="50" t="n">
        <v>0.1523059914196294</v>
      </c>
    </row>
    <row r="10">
      <c r="A10" s="46" t="inlineStr">
        <is>
          <t>Between-metro spread, observed</t>
        </is>
      </c>
      <c r="B10" s="49" t="n">
        <v>0.03352155789278448</v>
      </c>
      <c r="C10" s="49" t="n">
        <v>0.01048337386183431</v>
      </c>
      <c r="D10" s="49" t="n">
        <v>0.01623719265204711</v>
      </c>
    </row>
    <row r="11">
      <c r="A11" s="46" t="inlineStr">
        <is>
          <t>Between-metro spread, chance average</t>
        </is>
      </c>
      <c r="B11" s="49" t="n">
        <v>0.02794591636240824</v>
      </c>
      <c r="C11" s="49" t="n">
        <v>0.01197532636858851</v>
      </c>
      <c r="D11" s="49" t="n">
        <v>0.01632548089617085</v>
      </c>
    </row>
    <row r="12">
      <c r="A12" s="46" t="inlineStr">
        <is>
          <t>Permutation p-value (5,000 shuffles)</t>
        </is>
      </c>
      <c r="B12" s="51" t="n">
        <v>0.2204</v>
      </c>
      <c r="C12" s="51" t="n">
        <v>0.6578000000000001</v>
      </c>
      <c r="D12" s="51" t="n">
        <v>0.4762</v>
      </c>
    </row>
    <row r="14">
      <c r="A14" s="46" t="inlineStr">
        <is>
          <t>Metro persistence (Spearman, H1 vs H2, 28 metros)</t>
        </is>
      </c>
      <c r="B14" s="52" t="n">
        <v>0.189</v>
      </c>
    </row>
    <row r="15">
      <c r="A15" s="46" t="inlineStr">
        <is>
          <t>One-sided permutation p-value</t>
        </is>
      </c>
      <c r="B15" s="52" t="n">
        <v>0.161</v>
      </c>
    </row>
    <row r="17">
      <c r="A17" s="53" t="inlineStr">
        <is>
          <t>Metros (4+ firms): average sector-adjusted return</t>
        </is>
      </c>
    </row>
    <row r="18">
      <c r="A18" s="47" t="inlineStr">
        <is>
          <t>Metro</t>
        </is>
      </c>
      <c r="B18" s="47" t="inlineStr">
        <is>
          <t>Firms</t>
        </is>
      </c>
      <c r="C18" s="47" t="inlineStr">
        <is>
          <t>Full 5Y</t>
        </is>
      </c>
      <c r="D18" s="47" t="inlineStr">
        <is>
          <t>H1</t>
        </is>
      </c>
      <c r="E18" s="47" t="inlineStr">
        <is>
          <t>H2</t>
        </is>
      </c>
    </row>
    <row r="19">
      <c r="A19" s="46" t="inlineStr">
        <is>
          <t>New York</t>
        </is>
      </c>
      <c r="B19" s="46">
        <f>COUNTIFS('5Y_Firm_Returns'!$D$4:$D$503,A19,'5Y_Firm_Returns'!$E$4:$E$503,"N",'5Y_Firm_Returns'!$F$4:$F$503,"&lt;&gt;")</f>
        <v/>
      </c>
      <c r="C19" s="54">
        <f>IFERROR(AVERAGEIFS('5Y_Firm_Returns'!$I$4:$I$503,'5Y_Firm_Returns'!$D$4:$D$503,$A19,'5Y_Firm_Returns'!$E$4:$E$503,"N"),"")</f>
        <v/>
      </c>
      <c r="D19" s="54">
        <f>IFERROR(AVERAGEIFS('5Y_Firm_Returns'!$J$4:$J$503,'5Y_Firm_Returns'!$D$4:$D$503,$A19,'5Y_Firm_Returns'!$E$4:$E$503,"N"),"")</f>
        <v/>
      </c>
      <c r="E19" s="54">
        <f>IFERROR(AVERAGEIFS('5Y_Firm_Returns'!$K$4:$K$503,'5Y_Firm_Returns'!$D$4:$D$503,$A19,'5Y_Firm_Returns'!$E$4:$E$503,"N"),"")</f>
        <v/>
      </c>
    </row>
    <row r="20">
      <c r="A20" s="46" t="inlineStr">
        <is>
          <t>SF Bay Area</t>
        </is>
      </c>
      <c r="B20" s="46">
        <f>COUNTIFS('5Y_Firm_Returns'!$D$4:$D$503,A20,'5Y_Firm_Returns'!$E$4:$E$503,"N",'5Y_Firm_Returns'!$F$4:$F$503,"&lt;&gt;")</f>
        <v/>
      </c>
      <c r="C20" s="54">
        <f>IFERROR(AVERAGEIFS('5Y_Firm_Returns'!$I$4:$I$503,'5Y_Firm_Returns'!$D$4:$D$503,$A20,'5Y_Firm_Returns'!$E$4:$E$503,"N"),"")</f>
        <v/>
      </c>
      <c r="D20" s="54">
        <f>IFERROR(AVERAGEIFS('5Y_Firm_Returns'!$J$4:$J$503,'5Y_Firm_Returns'!$D$4:$D$503,$A20,'5Y_Firm_Returns'!$E$4:$E$503,"N"),"")</f>
        <v/>
      </c>
      <c r="E20" s="54">
        <f>IFERROR(AVERAGEIFS('5Y_Firm_Returns'!$K$4:$K$503,'5Y_Firm_Returns'!$D$4:$D$503,$A20,'5Y_Firm_Returns'!$E$4:$E$503,"N"),"")</f>
        <v/>
      </c>
    </row>
    <row r="21">
      <c r="A21" s="46" t="inlineStr">
        <is>
          <t>Chicago</t>
        </is>
      </c>
      <c r="B21" s="46">
        <f>COUNTIFS('5Y_Firm_Returns'!$D$4:$D$503,A21,'5Y_Firm_Returns'!$E$4:$E$503,"N",'5Y_Firm_Returns'!$F$4:$F$503,"&lt;&gt;")</f>
        <v/>
      </c>
      <c r="C21" s="54">
        <f>IFERROR(AVERAGEIFS('5Y_Firm_Returns'!$I$4:$I$503,'5Y_Firm_Returns'!$D$4:$D$503,$A21,'5Y_Firm_Returns'!$E$4:$E$503,"N"),"")</f>
        <v/>
      </c>
      <c r="D21" s="54">
        <f>IFERROR(AVERAGEIFS('5Y_Firm_Returns'!$J$4:$J$503,'5Y_Firm_Returns'!$D$4:$D$503,$A21,'5Y_Firm_Returns'!$E$4:$E$503,"N"),"")</f>
        <v/>
      </c>
      <c r="E21" s="54">
        <f>IFERROR(AVERAGEIFS('5Y_Firm_Returns'!$K$4:$K$503,'5Y_Firm_Returns'!$D$4:$D$503,$A21,'5Y_Firm_Returns'!$E$4:$E$503,"N"),"")</f>
        <v/>
      </c>
    </row>
    <row r="22">
      <c r="A22" s="46" t="inlineStr">
        <is>
          <t>Houston</t>
        </is>
      </c>
      <c r="B22" s="46">
        <f>COUNTIFS('5Y_Firm_Returns'!$D$4:$D$503,A22,'5Y_Firm_Returns'!$E$4:$E$503,"N",'5Y_Firm_Returns'!$F$4:$F$503,"&lt;&gt;")</f>
        <v/>
      </c>
      <c r="C22" s="54">
        <f>IFERROR(AVERAGEIFS('5Y_Firm_Returns'!$I$4:$I$503,'5Y_Firm_Returns'!$D$4:$D$503,$A22,'5Y_Firm_Returns'!$E$4:$E$503,"N"),"")</f>
        <v/>
      </c>
      <c r="D22" s="54">
        <f>IFERROR(AVERAGEIFS('5Y_Firm_Returns'!$J$4:$J$503,'5Y_Firm_Returns'!$D$4:$D$503,$A22,'5Y_Firm_Returns'!$E$4:$E$503,"N"),"")</f>
        <v/>
      </c>
      <c r="E22" s="54">
        <f>IFERROR(AVERAGEIFS('5Y_Firm_Returns'!$K$4:$K$503,'5Y_Firm_Returns'!$D$4:$D$503,$A22,'5Y_Firm_Returns'!$E$4:$E$503,"N"),"")</f>
        <v/>
      </c>
    </row>
    <row r="23">
      <c r="A23" s="46" t="inlineStr">
        <is>
          <t>Boston</t>
        </is>
      </c>
      <c r="B23" s="46">
        <f>COUNTIFS('5Y_Firm_Returns'!$D$4:$D$503,A23,'5Y_Firm_Returns'!$E$4:$E$503,"N",'5Y_Firm_Returns'!$F$4:$F$503,"&lt;&gt;")</f>
        <v/>
      </c>
      <c r="C23" s="54">
        <f>IFERROR(AVERAGEIFS('5Y_Firm_Returns'!$I$4:$I$503,'5Y_Firm_Returns'!$D$4:$D$503,$A23,'5Y_Firm_Returns'!$E$4:$E$503,"N"),"")</f>
        <v/>
      </c>
      <c r="D23" s="54">
        <f>IFERROR(AVERAGEIFS('5Y_Firm_Returns'!$J$4:$J$503,'5Y_Firm_Returns'!$D$4:$D$503,$A23,'5Y_Firm_Returns'!$E$4:$E$503,"N"),"")</f>
        <v/>
      </c>
      <c r="E23" s="54">
        <f>IFERROR(AVERAGEIFS('5Y_Firm_Returns'!$K$4:$K$503,'5Y_Firm_Returns'!$D$4:$D$503,$A23,'5Y_Firm_Returns'!$E$4:$E$503,"N"),"")</f>
        <v/>
      </c>
    </row>
    <row r="24">
      <c r="A24" s="46" t="inlineStr">
        <is>
          <t>Dallas-Fort Worth</t>
        </is>
      </c>
      <c r="B24" s="46">
        <f>COUNTIFS('5Y_Firm_Returns'!$D$4:$D$503,A24,'5Y_Firm_Returns'!$E$4:$E$503,"N",'5Y_Firm_Returns'!$F$4:$F$503,"&lt;&gt;")</f>
        <v/>
      </c>
      <c r="C24" s="54">
        <f>IFERROR(AVERAGEIFS('5Y_Firm_Returns'!$I$4:$I$503,'5Y_Firm_Returns'!$D$4:$D$503,$A24,'5Y_Firm_Returns'!$E$4:$E$503,"N"),"")</f>
        <v/>
      </c>
      <c r="D24" s="54">
        <f>IFERROR(AVERAGEIFS('5Y_Firm_Returns'!$J$4:$J$503,'5Y_Firm_Returns'!$D$4:$D$503,$A24,'5Y_Firm_Returns'!$E$4:$E$503,"N"),"")</f>
        <v/>
      </c>
      <c r="E24" s="54">
        <f>IFERROR(AVERAGEIFS('5Y_Firm_Returns'!$K$4:$K$503,'5Y_Firm_Returns'!$D$4:$D$503,$A24,'5Y_Firm_Returns'!$E$4:$E$503,"N"),"")</f>
        <v/>
      </c>
    </row>
    <row r="25">
      <c r="A25" s="46" t="inlineStr">
        <is>
          <t>Atlanta</t>
        </is>
      </c>
      <c r="B25" s="46">
        <f>COUNTIFS('5Y_Firm_Returns'!$D$4:$D$503,A25,'5Y_Firm_Returns'!$E$4:$E$503,"N",'5Y_Firm_Returns'!$F$4:$F$503,"&lt;&gt;")</f>
        <v/>
      </c>
      <c r="C25" s="54">
        <f>IFERROR(AVERAGEIFS('5Y_Firm_Returns'!$I$4:$I$503,'5Y_Firm_Returns'!$D$4:$D$503,$A25,'5Y_Firm_Returns'!$E$4:$E$503,"N"),"")</f>
        <v/>
      </c>
      <c r="D25" s="54">
        <f>IFERROR(AVERAGEIFS('5Y_Firm_Returns'!$J$4:$J$503,'5Y_Firm_Returns'!$D$4:$D$503,$A25,'5Y_Firm_Returns'!$E$4:$E$503,"N"),"")</f>
        <v/>
      </c>
      <c r="E25" s="54">
        <f>IFERROR(AVERAGEIFS('5Y_Firm_Returns'!$K$4:$K$503,'5Y_Firm_Returns'!$D$4:$D$503,$A25,'5Y_Firm_Returns'!$E$4:$E$503,"N"),"")</f>
        <v/>
      </c>
    </row>
    <row r="26">
      <c r="A26" s="46" t="inlineStr">
        <is>
          <t>Washington DC</t>
        </is>
      </c>
      <c r="B26" s="46">
        <f>COUNTIFS('5Y_Firm_Returns'!$D$4:$D$503,A26,'5Y_Firm_Returns'!$E$4:$E$503,"N",'5Y_Firm_Returns'!$F$4:$F$503,"&lt;&gt;")</f>
        <v/>
      </c>
      <c r="C26" s="54">
        <f>IFERROR(AVERAGEIFS('5Y_Firm_Returns'!$I$4:$I$503,'5Y_Firm_Returns'!$D$4:$D$503,$A26,'5Y_Firm_Returns'!$E$4:$E$503,"N"),"")</f>
        <v/>
      </c>
      <c r="D26" s="54">
        <f>IFERROR(AVERAGEIFS('5Y_Firm_Returns'!$J$4:$J$503,'5Y_Firm_Returns'!$D$4:$D$503,$A26,'5Y_Firm_Returns'!$E$4:$E$503,"N"),"")</f>
        <v/>
      </c>
      <c r="E26" s="54">
        <f>IFERROR(AVERAGEIFS('5Y_Firm_Returns'!$K$4:$K$503,'5Y_Firm_Returns'!$D$4:$D$503,$A26,'5Y_Firm_Returns'!$E$4:$E$503,"N"),"")</f>
        <v/>
      </c>
    </row>
    <row r="27">
      <c r="A27" s="46" t="inlineStr">
        <is>
          <t>Seattle</t>
        </is>
      </c>
      <c r="B27" s="46">
        <f>COUNTIFS('5Y_Firm_Returns'!$D$4:$D$503,A27,'5Y_Firm_Returns'!$E$4:$E$503,"N",'5Y_Firm_Returns'!$F$4:$F$503,"&lt;&gt;")</f>
        <v/>
      </c>
      <c r="C27" s="54">
        <f>IFERROR(AVERAGEIFS('5Y_Firm_Returns'!$I$4:$I$503,'5Y_Firm_Returns'!$D$4:$D$503,$A27,'5Y_Firm_Returns'!$E$4:$E$503,"N"),"")</f>
        <v/>
      </c>
      <c r="D27" s="54">
        <f>IFERROR(AVERAGEIFS('5Y_Firm_Returns'!$J$4:$J$503,'5Y_Firm_Returns'!$D$4:$D$503,$A27,'5Y_Firm_Returns'!$E$4:$E$503,"N"),"")</f>
        <v/>
      </c>
      <c r="E27" s="54">
        <f>IFERROR(AVERAGEIFS('5Y_Firm_Returns'!$K$4:$K$503,'5Y_Firm_Returns'!$D$4:$D$503,$A27,'5Y_Firm_Returns'!$E$4:$E$503,"N"),"")</f>
        <v/>
      </c>
    </row>
    <row r="28">
      <c r="A28" s="46" t="inlineStr">
        <is>
          <t>Minneapolis-St. Paul</t>
        </is>
      </c>
      <c r="B28" s="46">
        <f>COUNTIFS('5Y_Firm_Returns'!$D$4:$D$503,A28,'5Y_Firm_Returns'!$E$4:$E$503,"N",'5Y_Firm_Returns'!$F$4:$F$503,"&lt;&gt;")</f>
        <v/>
      </c>
      <c r="C28" s="54">
        <f>IFERROR(AVERAGEIFS('5Y_Firm_Returns'!$I$4:$I$503,'5Y_Firm_Returns'!$D$4:$D$503,$A28,'5Y_Firm_Returns'!$E$4:$E$503,"N"),"")</f>
        <v/>
      </c>
      <c r="D28" s="54">
        <f>IFERROR(AVERAGEIFS('5Y_Firm_Returns'!$J$4:$J$503,'5Y_Firm_Returns'!$D$4:$D$503,$A28,'5Y_Firm_Returns'!$E$4:$E$503,"N"),"")</f>
        <v/>
      </c>
      <c r="E28" s="54">
        <f>IFERROR(AVERAGEIFS('5Y_Firm_Returns'!$K$4:$K$503,'5Y_Firm_Returns'!$D$4:$D$503,$A28,'5Y_Firm_Returns'!$E$4:$E$503,"N"),"")</f>
        <v/>
      </c>
    </row>
    <row r="29">
      <c r="A29" s="46" t="inlineStr">
        <is>
          <t>Los Angeles</t>
        </is>
      </c>
      <c r="B29" s="46">
        <f>COUNTIFS('5Y_Firm_Returns'!$D$4:$D$503,A29,'5Y_Firm_Returns'!$E$4:$E$503,"N",'5Y_Firm_Returns'!$F$4:$F$503,"&lt;&gt;")</f>
        <v/>
      </c>
      <c r="C29" s="54">
        <f>IFERROR(AVERAGEIFS('5Y_Firm_Returns'!$I$4:$I$503,'5Y_Firm_Returns'!$D$4:$D$503,$A29,'5Y_Firm_Returns'!$E$4:$E$503,"N"),"")</f>
        <v/>
      </c>
      <c r="D29" s="54">
        <f>IFERROR(AVERAGEIFS('5Y_Firm_Returns'!$J$4:$J$503,'5Y_Firm_Returns'!$D$4:$D$503,$A29,'5Y_Firm_Returns'!$E$4:$E$503,"N"),"")</f>
        <v/>
      </c>
      <c r="E29" s="54">
        <f>IFERROR(AVERAGEIFS('5Y_Firm_Returns'!$K$4:$K$503,'5Y_Firm_Returns'!$D$4:$D$503,$A29,'5Y_Firm_Returns'!$E$4:$E$503,"N"),"")</f>
        <v/>
      </c>
    </row>
    <row r="30">
      <c r="A30" s="46" t="inlineStr">
        <is>
          <t>Phoenix</t>
        </is>
      </c>
      <c r="B30" s="46">
        <f>COUNTIFS('5Y_Firm_Returns'!$D$4:$D$503,A30,'5Y_Firm_Returns'!$E$4:$E$503,"N",'5Y_Firm_Returns'!$F$4:$F$503,"&lt;&gt;")</f>
        <v/>
      </c>
      <c r="C30" s="54">
        <f>IFERROR(AVERAGEIFS('5Y_Firm_Returns'!$I$4:$I$503,'5Y_Firm_Returns'!$D$4:$D$503,$A30,'5Y_Firm_Returns'!$E$4:$E$503,"N"),"")</f>
        <v/>
      </c>
      <c r="D30" s="54">
        <f>IFERROR(AVERAGEIFS('5Y_Firm_Returns'!$J$4:$J$503,'5Y_Firm_Returns'!$D$4:$D$503,$A30,'5Y_Firm_Returns'!$E$4:$E$503,"N"),"")</f>
        <v/>
      </c>
      <c r="E30" s="54">
        <f>IFERROR(AVERAGEIFS('5Y_Firm_Returns'!$K$4:$K$503,'5Y_Firm_Returns'!$D$4:$D$503,$A30,'5Y_Firm_Returns'!$E$4:$E$503,"N"),"")</f>
        <v/>
      </c>
    </row>
    <row r="31">
      <c r="A31" s="46" t="inlineStr">
        <is>
          <t>Charlotte</t>
        </is>
      </c>
      <c r="B31" s="46">
        <f>COUNTIFS('5Y_Firm_Returns'!$D$4:$D$503,A31,'5Y_Firm_Returns'!$E$4:$E$503,"N",'5Y_Firm_Returns'!$F$4:$F$503,"&lt;&gt;")</f>
        <v/>
      </c>
      <c r="C31" s="54">
        <f>IFERROR(AVERAGEIFS('5Y_Firm_Returns'!$I$4:$I$503,'5Y_Firm_Returns'!$D$4:$D$503,$A31,'5Y_Firm_Returns'!$E$4:$E$503,"N"),"")</f>
        <v/>
      </c>
      <c r="D31" s="54">
        <f>IFERROR(AVERAGEIFS('5Y_Firm_Returns'!$J$4:$J$503,'5Y_Firm_Returns'!$D$4:$D$503,$A31,'5Y_Firm_Returns'!$E$4:$E$503,"N"),"")</f>
        <v/>
      </c>
      <c r="E31" s="54">
        <f>IFERROR(AVERAGEIFS('5Y_Firm_Returns'!$K$4:$K$503,'5Y_Firm_Returns'!$D$4:$D$503,$A31,'5Y_Firm_Returns'!$E$4:$E$503,"N"),"")</f>
        <v/>
      </c>
    </row>
    <row r="32">
      <c r="A32" s="46" t="inlineStr">
        <is>
          <t>Cleveland</t>
        </is>
      </c>
      <c r="B32" s="46">
        <f>COUNTIFS('5Y_Firm_Returns'!$D$4:$D$503,A32,'5Y_Firm_Returns'!$E$4:$E$503,"N",'5Y_Firm_Returns'!$F$4:$F$503,"&lt;&gt;")</f>
        <v/>
      </c>
      <c r="C32" s="54">
        <f>IFERROR(AVERAGEIFS('5Y_Firm_Returns'!$I$4:$I$503,'5Y_Firm_Returns'!$D$4:$D$503,$A32,'5Y_Firm_Returns'!$E$4:$E$503,"N"),"")</f>
        <v/>
      </c>
      <c r="D32" s="54">
        <f>IFERROR(AVERAGEIFS('5Y_Firm_Returns'!$J$4:$J$503,'5Y_Firm_Returns'!$D$4:$D$503,$A32,'5Y_Firm_Returns'!$E$4:$E$503,"N"),"")</f>
        <v/>
      </c>
      <c r="E32" s="54">
        <f>IFERROR(AVERAGEIFS('5Y_Firm_Returns'!$K$4:$K$503,'5Y_Firm_Returns'!$D$4:$D$503,$A32,'5Y_Firm_Returns'!$E$4:$E$503,"N"),"")</f>
        <v/>
      </c>
    </row>
    <row r="33">
      <c r="A33" s="46" t="inlineStr">
        <is>
          <t>Philadelphia</t>
        </is>
      </c>
      <c r="B33" s="46">
        <f>COUNTIFS('5Y_Firm_Returns'!$D$4:$D$503,A33,'5Y_Firm_Returns'!$E$4:$E$503,"N",'5Y_Firm_Returns'!$F$4:$F$503,"&lt;&gt;")</f>
        <v/>
      </c>
      <c r="C33" s="54">
        <f>IFERROR(AVERAGEIFS('5Y_Firm_Returns'!$I$4:$I$503,'5Y_Firm_Returns'!$D$4:$D$503,$A33,'5Y_Firm_Returns'!$E$4:$E$503,"N"),"")</f>
        <v/>
      </c>
      <c r="D33" s="54">
        <f>IFERROR(AVERAGEIFS('5Y_Firm_Returns'!$J$4:$J$503,'5Y_Firm_Returns'!$D$4:$D$503,$A33,'5Y_Firm_Returns'!$E$4:$E$503,"N"),"")</f>
        <v/>
      </c>
      <c r="E33" s="54">
        <f>IFERROR(AVERAGEIFS('5Y_Firm_Returns'!$K$4:$K$503,'5Y_Firm_Returns'!$D$4:$D$503,$A33,'5Y_Firm_Returns'!$E$4:$E$503,"N"),"")</f>
        <v/>
      </c>
    </row>
    <row r="34">
      <c r="A34" s="46" t="inlineStr">
        <is>
          <t>Denver</t>
        </is>
      </c>
      <c r="B34" s="46">
        <f>COUNTIFS('5Y_Firm_Returns'!$D$4:$D$503,A34,'5Y_Firm_Returns'!$E$4:$E$503,"N",'5Y_Firm_Returns'!$F$4:$F$503,"&lt;&gt;")</f>
        <v/>
      </c>
      <c r="C34" s="54">
        <f>IFERROR(AVERAGEIFS('5Y_Firm_Returns'!$I$4:$I$503,'5Y_Firm_Returns'!$D$4:$D$503,$A34,'5Y_Firm_Returns'!$E$4:$E$503,"N"),"")</f>
        <v/>
      </c>
      <c r="D34" s="54">
        <f>IFERROR(AVERAGEIFS('5Y_Firm_Returns'!$J$4:$J$503,'5Y_Firm_Returns'!$D$4:$D$503,$A34,'5Y_Firm_Returns'!$E$4:$E$503,"N"),"")</f>
        <v/>
      </c>
      <c r="E34" s="54">
        <f>IFERROR(AVERAGEIFS('5Y_Firm_Returns'!$K$4:$K$503,'5Y_Firm_Returns'!$D$4:$D$503,$A34,'5Y_Firm_Returns'!$E$4:$E$503,"N"),"")</f>
        <v/>
      </c>
    </row>
    <row r="35">
      <c r="A35" s="46" t="inlineStr">
        <is>
          <t>South Florida</t>
        </is>
      </c>
      <c r="B35" s="46">
        <f>COUNTIFS('5Y_Firm_Returns'!$D$4:$D$503,A35,'5Y_Firm_Returns'!$E$4:$E$503,"N",'5Y_Firm_Returns'!$F$4:$F$503,"&lt;&gt;")</f>
        <v/>
      </c>
      <c r="C35" s="54">
        <f>IFERROR(AVERAGEIFS('5Y_Firm_Returns'!$I$4:$I$503,'5Y_Firm_Returns'!$D$4:$D$503,$A35,'5Y_Firm_Returns'!$E$4:$E$503,"N"),"")</f>
        <v/>
      </c>
      <c r="D35" s="54">
        <f>IFERROR(AVERAGEIFS('5Y_Firm_Returns'!$J$4:$J$503,'5Y_Firm_Returns'!$D$4:$D$503,$A35,'5Y_Firm_Returns'!$E$4:$E$503,"N"),"")</f>
        <v/>
      </c>
      <c r="E35" s="54">
        <f>IFERROR(AVERAGEIFS('5Y_Firm_Returns'!$K$4:$K$503,'5Y_Firm_Returns'!$D$4:$D$503,$A35,'5Y_Firm_Returns'!$E$4:$E$503,"N"),"")</f>
        <v/>
      </c>
    </row>
    <row r="36">
      <c r="A36" s="46" t="inlineStr">
        <is>
          <t>Cincinnati</t>
        </is>
      </c>
      <c r="B36" s="46">
        <f>COUNTIFS('5Y_Firm_Returns'!$D$4:$D$503,A36,'5Y_Firm_Returns'!$E$4:$E$503,"N",'5Y_Firm_Returns'!$F$4:$F$503,"&lt;&gt;")</f>
        <v/>
      </c>
      <c r="C36" s="54">
        <f>IFERROR(AVERAGEIFS('5Y_Firm_Returns'!$I$4:$I$503,'5Y_Firm_Returns'!$D$4:$D$503,$A36,'5Y_Firm_Returns'!$E$4:$E$503,"N"),"")</f>
        <v/>
      </c>
      <c r="D36" s="54">
        <f>IFERROR(AVERAGEIFS('5Y_Firm_Returns'!$J$4:$J$503,'5Y_Firm_Returns'!$D$4:$D$503,$A36,'5Y_Firm_Returns'!$E$4:$E$503,"N"),"")</f>
        <v/>
      </c>
      <c r="E36" s="54">
        <f>IFERROR(AVERAGEIFS('5Y_Firm_Returns'!$K$4:$K$503,'5Y_Firm_Returns'!$D$4:$D$503,$A36,'5Y_Firm_Returns'!$E$4:$E$503,"N"),"")</f>
        <v/>
      </c>
    </row>
    <row r="37">
      <c r="A37" s="46" t="inlineStr">
        <is>
          <t>San Diego, California</t>
        </is>
      </c>
      <c r="B37" s="46">
        <f>COUNTIFS('5Y_Firm_Returns'!$D$4:$D$503,A37,'5Y_Firm_Returns'!$E$4:$E$503,"N",'5Y_Firm_Returns'!$F$4:$F$503,"&lt;&gt;")</f>
        <v/>
      </c>
      <c r="C37" s="54">
        <f>IFERROR(AVERAGEIFS('5Y_Firm_Returns'!$I$4:$I$503,'5Y_Firm_Returns'!$D$4:$D$503,$A37,'5Y_Firm_Returns'!$E$4:$E$503,"N"),"")</f>
        <v/>
      </c>
      <c r="D37" s="54">
        <f>IFERROR(AVERAGEIFS('5Y_Firm_Returns'!$J$4:$J$503,'5Y_Firm_Returns'!$D$4:$D$503,$A37,'5Y_Firm_Returns'!$E$4:$E$503,"N"),"")</f>
        <v/>
      </c>
      <c r="E37" s="54">
        <f>IFERROR(AVERAGEIFS('5Y_Firm_Returns'!$K$4:$K$503,'5Y_Firm_Returns'!$D$4:$D$503,$A37,'5Y_Firm_Returns'!$E$4:$E$503,"N"),"")</f>
        <v/>
      </c>
    </row>
    <row r="38">
      <c r="A38" s="46" t="inlineStr">
        <is>
          <t>Pittsburgh</t>
        </is>
      </c>
      <c r="B38" s="46">
        <f>COUNTIFS('5Y_Firm_Returns'!$D$4:$D$503,A38,'5Y_Firm_Returns'!$E$4:$E$503,"N",'5Y_Firm_Returns'!$F$4:$F$503,"&lt;&gt;")</f>
        <v/>
      </c>
      <c r="C38" s="54">
        <f>IFERROR(AVERAGEIFS('5Y_Firm_Returns'!$I$4:$I$503,'5Y_Firm_Returns'!$D$4:$D$503,$A38,'5Y_Firm_Returns'!$E$4:$E$503,"N"),"")</f>
        <v/>
      </c>
      <c r="D38" s="54">
        <f>IFERROR(AVERAGEIFS('5Y_Firm_Returns'!$J$4:$J$503,'5Y_Firm_Returns'!$D$4:$D$503,$A38,'5Y_Firm_Returns'!$E$4:$E$503,"N"),"")</f>
        <v/>
      </c>
      <c r="E38" s="54">
        <f>IFERROR(AVERAGEIFS('5Y_Firm_Returns'!$K$4:$K$503,'5Y_Firm_Returns'!$D$4:$D$503,$A38,'5Y_Firm_Returns'!$E$4:$E$503,"N"),"")</f>
        <v/>
      </c>
    </row>
    <row r="39">
      <c r="A39" s="46" t="inlineStr">
        <is>
          <t>Milwaukee</t>
        </is>
      </c>
      <c r="B39" s="46">
        <f>COUNTIFS('5Y_Firm_Returns'!$D$4:$D$503,A39,'5Y_Firm_Returns'!$E$4:$E$503,"N",'5Y_Firm_Returns'!$F$4:$F$503,"&lt;&gt;")</f>
        <v/>
      </c>
      <c r="C39" s="54">
        <f>IFERROR(AVERAGEIFS('5Y_Firm_Returns'!$I$4:$I$503,'5Y_Firm_Returns'!$D$4:$D$503,$A39,'5Y_Firm_Returns'!$E$4:$E$503,"N"),"")</f>
        <v/>
      </c>
      <c r="D39" s="54">
        <f>IFERROR(AVERAGEIFS('5Y_Firm_Returns'!$J$4:$J$503,'5Y_Firm_Returns'!$D$4:$D$503,$A39,'5Y_Firm_Returns'!$E$4:$E$503,"N"),"")</f>
        <v/>
      </c>
      <c r="E39" s="54">
        <f>IFERROR(AVERAGEIFS('5Y_Firm_Returns'!$K$4:$K$503,'5Y_Firm_Returns'!$D$4:$D$503,$A39,'5Y_Firm_Returns'!$E$4:$E$503,"N"),"")</f>
        <v/>
      </c>
    </row>
    <row r="40">
      <c r="A40" s="46" t="inlineStr">
        <is>
          <t>Hartford</t>
        </is>
      </c>
      <c r="B40" s="46">
        <f>COUNTIFS('5Y_Firm_Returns'!$D$4:$D$503,A40,'5Y_Firm_Returns'!$E$4:$E$503,"N",'5Y_Firm_Returns'!$F$4:$F$503,"&lt;&gt;")</f>
        <v/>
      </c>
      <c r="C40" s="54">
        <f>IFERROR(AVERAGEIFS('5Y_Firm_Returns'!$I$4:$I$503,'5Y_Firm_Returns'!$D$4:$D$503,$A40,'5Y_Firm_Returns'!$E$4:$E$503,"N"),"")</f>
        <v/>
      </c>
      <c r="D40" s="54">
        <f>IFERROR(AVERAGEIFS('5Y_Firm_Returns'!$J$4:$J$503,'5Y_Firm_Returns'!$D$4:$D$503,$A40,'5Y_Firm_Returns'!$E$4:$E$503,"N"),"")</f>
        <v/>
      </c>
      <c r="E40" s="54">
        <f>IFERROR(AVERAGEIFS('5Y_Firm_Returns'!$K$4:$K$503,'5Y_Firm_Returns'!$D$4:$D$503,$A40,'5Y_Firm_Returns'!$E$4:$E$503,"N"),"")</f>
        <v/>
      </c>
    </row>
    <row r="41">
      <c r="A41" s="46" t="inlineStr">
        <is>
          <t>Austin</t>
        </is>
      </c>
      <c r="B41" s="46">
        <f>COUNTIFS('5Y_Firm_Returns'!$D$4:$D$503,A41,'5Y_Firm_Returns'!$E$4:$E$503,"N",'5Y_Firm_Returns'!$F$4:$F$503,"&lt;&gt;")</f>
        <v/>
      </c>
      <c r="C41" s="54">
        <f>IFERROR(AVERAGEIFS('5Y_Firm_Returns'!$I$4:$I$503,'5Y_Firm_Returns'!$D$4:$D$503,$A41,'5Y_Firm_Returns'!$E$4:$E$503,"N"),"")</f>
        <v/>
      </c>
      <c r="D41" s="54">
        <f>IFERROR(AVERAGEIFS('5Y_Firm_Returns'!$J$4:$J$503,'5Y_Firm_Returns'!$D$4:$D$503,$A41,'5Y_Firm_Returns'!$E$4:$E$503,"N"),"")</f>
        <v/>
      </c>
      <c r="E41" s="54">
        <f>IFERROR(AVERAGEIFS('5Y_Firm_Returns'!$K$4:$K$503,'5Y_Firm_Returns'!$D$4:$D$503,$A41,'5Y_Firm_Returns'!$E$4:$E$503,"N"),"")</f>
        <v/>
      </c>
    </row>
    <row r="42">
      <c r="A42" s="46" t="inlineStr">
        <is>
          <t>St. Louis</t>
        </is>
      </c>
      <c r="B42" s="46">
        <f>COUNTIFS('5Y_Firm_Returns'!$D$4:$D$503,A42,'5Y_Firm_Returns'!$E$4:$E$503,"N",'5Y_Firm_Returns'!$F$4:$F$503,"&lt;&gt;")</f>
        <v/>
      </c>
      <c r="C42" s="54">
        <f>IFERROR(AVERAGEIFS('5Y_Firm_Returns'!$I$4:$I$503,'5Y_Firm_Returns'!$D$4:$D$503,$A42,'5Y_Firm_Returns'!$E$4:$E$503,"N"),"")</f>
        <v/>
      </c>
      <c r="D42" s="54">
        <f>IFERROR(AVERAGEIFS('5Y_Firm_Returns'!$J$4:$J$503,'5Y_Firm_Returns'!$D$4:$D$503,$A42,'5Y_Firm_Returns'!$E$4:$E$503,"N"),"")</f>
        <v/>
      </c>
      <c r="E42" s="54">
        <f>IFERROR(AVERAGEIFS('5Y_Firm_Returns'!$K$4:$K$503,'5Y_Firm_Returns'!$D$4:$D$503,$A42,'5Y_Firm_Returns'!$E$4:$E$503,"N"),"")</f>
        <v/>
      </c>
    </row>
    <row r="43">
      <c r="A43" s="46" t="inlineStr">
        <is>
          <t>Columbus OH</t>
        </is>
      </c>
      <c r="B43" s="46">
        <f>COUNTIFS('5Y_Firm_Returns'!$D$4:$D$503,A43,'5Y_Firm_Returns'!$E$4:$E$503,"N",'5Y_Firm_Returns'!$F$4:$F$503,"&lt;&gt;")</f>
        <v/>
      </c>
      <c r="C43" s="54">
        <f>IFERROR(AVERAGEIFS('5Y_Firm_Returns'!$I$4:$I$503,'5Y_Firm_Returns'!$D$4:$D$503,$A43,'5Y_Firm_Returns'!$E$4:$E$503,"N"),"")</f>
        <v/>
      </c>
      <c r="D43" s="54">
        <f>IFERROR(AVERAGEIFS('5Y_Firm_Returns'!$J$4:$J$503,'5Y_Firm_Returns'!$D$4:$D$503,$A43,'5Y_Firm_Returns'!$E$4:$E$503,"N"),"")</f>
        <v/>
      </c>
      <c r="E43" s="54">
        <f>IFERROR(AVERAGEIFS('5Y_Firm_Returns'!$K$4:$K$503,'5Y_Firm_Returns'!$D$4:$D$503,$A43,'5Y_Firm_Returns'!$E$4:$E$503,"N"),"")</f>
        <v/>
      </c>
    </row>
    <row r="44">
      <c r="A44" s="46" t="inlineStr">
        <is>
          <t>Memphis, Tennessee</t>
        </is>
      </c>
      <c r="B44" s="46">
        <f>COUNTIFS('5Y_Firm_Returns'!$D$4:$D$503,A44,'5Y_Firm_Returns'!$E$4:$E$503,"N",'5Y_Firm_Returns'!$F$4:$F$503,"&lt;&gt;")</f>
        <v/>
      </c>
      <c r="C44" s="54">
        <f>IFERROR(AVERAGEIFS('5Y_Firm_Returns'!$I$4:$I$503,'5Y_Firm_Returns'!$D$4:$D$503,$A44,'5Y_Firm_Returns'!$E$4:$E$503,"N"),"")</f>
        <v/>
      </c>
      <c r="D44" s="54">
        <f>IFERROR(AVERAGEIFS('5Y_Firm_Returns'!$J$4:$J$503,'5Y_Firm_Returns'!$D$4:$D$503,$A44,'5Y_Firm_Returns'!$E$4:$E$503,"N"),"")</f>
        <v/>
      </c>
      <c r="E44" s="54">
        <f>IFERROR(AVERAGEIFS('5Y_Firm_Returns'!$K$4:$K$503,'5Y_Firm_Returns'!$D$4:$D$503,$A44,'5Y_Firm_Returns'!$E$4:$E$503,"N"),"")</f>
        <v/>
      </c>
    </row>
    <row r="45">
      <c r="A45" s="46" t="inlineStr">
        <is>
          <t>Providence</t>
        </is>
      </c>
      <c r="B45" s="46">
        <f>COUNTIFS('5Y_Firm_Returns'!$D$4:$D$503,A45,'5Y_Firm_Returns'!$E$4:$E$503,"N",'5Y_Firm_Returns'!$F$4:$F$503,"&lt;&gt;")</f>
        <v/>
      </c>
      <c r="C45" s="54">
        <f>IFERROR(AVERAGEIFS('5Y_Firm_Returns'!$I$4:$I$503,'5Y_Firm_Returns'!$D$4:$D$503,$A45,'5Y_Firm_Returns'!$E$4:$E$503,"N"),"")</f>
        <v/>
      </c>
      <c r="D45" s="54">
        <f>IFERROR(AVERAGEIFS('5Y_Firm_Returns'!$J$4:$J$503,'5Y_Firm_Returns'!$D$4:$D$503,$A45,'5Y_Firm_Returns'!$E$4:$E$503,"N"),"")</f>
        <v/>
      </c>
      <c r="E45" s="54">
        <f>IFERROR(AVERAGEIFS('5Y_Firm_Returns'!$K$4:$K$503,'5Y_Firm_Returns'!$D$4:$D$503,$A45,'5Y_Firm_Returns'!$E$4:$E$503,"N"),"")</f>
        <v/>
      </c>
    </row>
    <row r="46">
      <c r="A46" s="46" t="inlineStr">
        <is>
          <t>Detroit</t>
        </is>
      </c>
      <c r="B46" s="46">
        <f>COUNTIFS('5Y_Firm_Returns'!$D$4:$D$503,A46,'5Y_Firm_Returns'!$E$4:$E$503,"N",'5Y_Firm_Returns'!$F$4:$F$503,"&lt;&gt;")</f>
        <v/>
      </c>
      <c r="C46" s="54">
        <f>IFERROR(AVERAGEIFS('5Y_Firm_Returns'!$I$4:$I$503,'5Y_Firm_Returns'!$D$4:$D$503,$A46,'5Y_Firm_Returns'!$E$4:$E$503,"N"),"")</f>
        <v/>
      </c>
      <c r="D46" s="54">
        <f>IFERROR(AVERAGEIFS('5Y_Firm_Returns'!$J$4:$J$503,'5Y_Firm_Returns'!$D$4:$D$503,$A46,'5Y_Firm_Returns'!$E$4:$E$503,"N"),"")</f>
        <v/>
      </c>
      <c r="E46" s="54">
        <f>IFERROR(AVERAGEIFS('5Y_Firm_Returns'!$K$4:$K$503,'5Y_Firm_Returns'!$D$4:$D$503,$A46,'5Y_Firm_Returns'!$E$4:$E$503,"N"),"")</f>
        <v/>
      </c>
    </row>
    <row r="48">
      <c r="A48" s="53" t="inlineStr">
        <is>
          <t>Reading</t>
        </is>
      </c>
    </row>
    <row r="49">
      <c r="A49" s="46" t="inlineStr">
        <is>
          <t>Cluster size does not predict sector-adjusted returns in either half or overall (t about 0.2).</t>
        </is>
      </c>
    </row>
    <row r="50">
      <c r="A50" s="46" t="inlineStr">
        <is>
          <t>Cities are not distinguishable from random groupings (p = 0.22), and a good city in H1 is only weakly a good city in H2.</t>
        </is>
      </c>
    </row>
    <row r="51">
      <c r="A51" s="46" t="inlineStr">
        <is>
          <t>Best and worst metros are mostly sector effects (Columbus, Cincinnati, Pittsburgh are small and few-firm; Milwaukee and Hartford are 5 firms each).</t>
        </is>
      </c>
    </row>
    <row r="52">
      <c r="A52" s="46" t="inlineStr">
        <is>
          <t>Survivor bias: only firms still in the index today. A fair test needs historical membership.</t>
        </is>
      </c>
    </row>
  </sheetData>
  <pageMargins left="0.75" right="0.75" top="1" bottom="1" header="0.5" footer="0.5"/>
</worksheet>
</file>

<file path=xl/worksheets/sheet4.xml><?xml version="1.0" encoding="utf-8"?>
<worksheet xmlns="http://schemas.openxmlformats.org/spreadsheetml/2006/main">
  <sheetPr filterMode="0">
    <outlinePr summaryBelow="1" summaryRight="1"/>
    <pageSetUpPr fitToPage="0"/>
  </sheetPr>
  <dimension ref="A1:C10"/>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8" customWidth="1" style="33" min="1" max="1"/>
    <col width="12" customWidth="1" style="33" min="2" max="2"/>
    <col width="80" customWidth="1" style="33" min="3" max="3"/>
  </cols>
  <sheetData>
    <row r="1" ht="15.75" customHeight="1" s="74">
      <c r="A1" s="55" t="inlineStr">
        <is>
          <t>Assumptions and inputs</t>
        </is>
      </c>
    </row>
    <row r="3" ht="15" customHeight="1" s="74">
      <c r="A3" s="37" t="inlineStr">
        <is>
          <t>Winsorize lower percentile</t>
        </is>
      </c>
      <c r="B3" s="56" t="n">
        <v>0.01</v>
      </c>
      <c r="C3" s="36" t="inlineStr">
        <is>
          <t>Applied to ln(1+return) before sector adjustment; limits one-stock outliers (e.g. a single +400% name).</t>
        </is>
      </c>
    </row>
    <row r="4" ht="15" customHeight="1" s="74">
      <c r="A4" s="37" t="inlineStr">
        <is>
          <t>Winsorize upper percentile</t>
        </is>
      </c>
      <c r="B4" s="56" t="n">
        <v>0.99</v>
      </c>
      <c r="C4" s="36" t="n"/>
    </row>
    <row r="5" ht="15" customHeight="1" s="74">
      <c r="A5" s="37" t="inlineStr">
        <is>
          <t>Minimum priced firms for a metro to be ranked</t>
        </is>
      </c>
      <c r="B5" s="56" t="n">
        <v>4</v>
      </c>
      <c r="C5" s="36" t="inlineStr">
        <is>
          <t>Metros with fewer firms are shown only in Company_Data.</t>
        </is>
      </c>
    </row>
    <row r="7" ht="15" customHeight="1" s="74">
      <c r="A7" s="42" t="inlineStr">
        <is>
          <t>Derived winsorization bounds (ln return)</t>
        </is>
      </c>
      <c r="B7" s="42" t="inlineStr">
        <is>
          <t>Lower</t>
        </is>
      </c>
      <c r="C7" s="42" t="inlineStr">
        <is>
          <t>Upper</t>
        </is>
      </c>
    </row>
    <row r="8" ht="15" customHeight="1" s="74">
      <c r="A8" s="37" t="inlineStr">
        <is>
          <t>Total return 7/31/24 to now</t>
        </is>
      </c>
      <c r="B8" s="57">
        <f>PERCENTILE(Company_Data!M5:M504,$B$3)</f>
        <v/>
      </c>
      <c r="C8" s="57">
        <f>PERCENTILE(Company_Data!M5:M504,$B$4)</f>
        <v/>
      </c>
    </row>
    <row r="9" ht="15" customHeight="1" s="74">
      <c r="A9" s="37" t="inlineStr">
        <is>
          <t>Period 1: 7/31/24 to 11/5/24</t>
        </is>
      </c>
      <c r="B9" s="57">
        <f>PERCENTILE(Company_Data!V5:V504,$B$3)</f>
        <v/>
      </c>
      <c r="C9" s="57">
        <f>PERCENTILE(Company_Data!V5:V504,$B$4)</f>
        <v/>
      </c>
    </row>
    <row r="10" ht="15" customHeight="1" s="74">
      <c r="A10" s="37" t="inlineStr">
        <is>
          <t>Period 2: 11/5/24 to now</t>
        </is>
      </c>
      <c r="B10" s="57">
        <f>PERCENTILE(Company_Data!X5:X504,$B$3)</f>
        <v/>
      </c>
      <c r="C10" s="57">
        <f>PERCENTILE(Company_Data!X5:X504,$B$4)</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AA504"/>
  <sheetViews>
    <sheetView showFormulas="0" showGridLines="1" showRowColHeaders="1" showZeros="1" rightToLeft="0" tabSelected="0" showOutlineSymbols="1" defaultGridColor="1"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baseColWidth="8" defaultColWidth="8.6796875" defaultRowHeight="15" zeroHeight="0" outlineLevelRow="0"/>
  <cols>
    <col width="8" customWidth="1" style="33" min="1" max="1"/>
    <col width="28" customWidth="1" style="33" min="2" max="2"/>
    <col width="22" customWidth="1" style="33" min="3" max="3"/>
    <col width="26" customWidth="1" style="33" min="4" max="5"/>
    <col width="20" customWidth="1" style="33" min="6" max="6"/>
    <col width="11" customWidth="1" style="33" min="7" max="27"/>
  </cols>
  <sheetData>
    <row r="1" ht="15.75" customHeight="1" s="74">
      <c r="A1" s="55" t="inlineStr">
        <is>
          <t>Company data: S&amp;P 500 constituents (July 2024 list, de-duplicated by share class)</t>
        </is>
      </c>
    </row>
    <row r="2" ht="15" customHeight="1" s="74">
      <c r="A2" s="36" t="inlineStr">
        <is>
          <t>Blue = inputs copied from the "S&amp;P 500 City Experiment" sheet. Black = formulas. Rows 5 onward: domestic firms with prices first, then foreign-domiciled and unpriced firms.</t>
        </is>
      </c>
    </row>
    <row r="4" ht="43.5" customHeight="1" s="74">
      <c r="A4" s="58" t="inlineStr">
        <is>
          <t>Symbol</t>
        </is>
      </c>
      <c r="B4" s="58" t="inlineStr">
        <is>
          <t>Company</t>
        </is>
      </c>
      <c r="C4" s="58" t="inlineStr">
        <is>
          <t>GICS sector</t>
        </is>
      </c>
      <c r="D4" s="58" t="inlineStr">
        <is>
          <t>Sub-industry</t>
        </is>
      </c>
      <c r="E4" s="58" t="inlineStr">
        <is>
          <t>HQ location</t>
        </is>
      </c>
      <c r="F4" s="58" t="inlineStr">
        <is>
          <t>Metro cluster</t>
        </is>
      </c>
      <c r="G4" s="58" t="inlineStr">
        <is>
          <t>Foreign?</t>
        </is>
      </c>
      <c r="H4" s="58" t="inlineStr">
        <is>
          <t>Price 7/31/24</t>
        </is>
      </c>
      <c r="I4" s="58" t="inlineStr">
        <is>
          <t>Price now</t>
        </is>
      </c>
      <c r="J4" s="58" t="inlineStr">
        <is>
          <t>Return 11/5/24 to now (sheet "Elex")</t>
        </is>
      </c>
      <c r="K4" s="58" t="inlineStr">
        <is>
          <t>Priced?</t>
        </is>
      </c>
      <c r="L4" s="58" t="inlineStr">
        <is>
          <t>Return 7/31/24 to now</t>
        </is>
      </c>
      <c r="M4" s="58" t="inlineStr">
        <is>
          <t>ln(1+return)</t>
        </is>
      </c>
      <c r="N4" s="58" t="inlineStr">
        <is>
          <t>Winsorized ln</t>
        </is>
      </c>
      <c r="O4" s="58" t="inlineStr">
        <is>
          <t>Sector mean (winsorized)</t>
        </is>
      </c>
      <c r="P4" s="58" t="inlineStr">
        <is>
          <t>Sector-adjusted</t>
        </is>
      </c>
      <c r="Q4" s="58" t="inlineStr">
        <is>
          <t>Metro size (S&amp;P firms)</t>
        </is>
      </c>
      <c r="R4" s="58" t="inlineStr">
        <is>
          <t>Same-sector peers in metro</t>
        </is>
      </c>
      <c r="S4" s="58" t="inlineStr">
        <is>
          <t>ln(metro size)</t>
        </is>
      </c>
      <c r="T4" s="58" t="inlineStr">
        <is>
          <t>ln(1+peers)</t>
        </is>
      </c>
      <c r="U4" s="58" t="inlineStr">
        <is>
          <t>Period 1 return 7/31 to 11/5/24</t>
        </is>
      </c>
      <c r="V4" s="58" t="inlineStr">
        <is>
          <t>ln P1 (raw)</t>
        </is>
      </c>
      <c r="W4" s="58" t="inlineStr">
        <is>
          <t>Winsorized ln P1</t>
        </is>
      </c>
      <c r="X4" s="58" t="inlineStr">
        <is>
          <t>ln P2 (raw)</t>
        </is>
      </c>
      <c r="Y4" s="58" t="inlineStr">
        <is>
          <t>Winsorized ln P2</t>
        </is>
      </c>
      <c r="Z4" s="58" t="inlineStr">
        <is>
          <t>Sector-adj P1</t>
        </is>
      </c>
      <c r="AA4" s="58" t="inlineStr">
        <is>
          <t>Sector-adj P2</t>
        </is>
      </c>
    </row>
    <row r="5" ht="15" customHeight="1" s="74">
      <c r="A5" s="56" t="inlineStr">
        <is>
          <t>FE</t>
        </is>
      </c>
      <c r="B5" s="56" t="inlineStr">
        <is>
          <t>FirstEnergy</t>
        </is>
      </c>
      <c r="C5" s="56" t="inlineStr">
        <is>
          <t>Utilities</t>
        </is>
      </c>
      <c r="D5" s="56" t="inlineStr">
        <is>
          <t>Electric Utilities</t>
        </is>
      </c>
      <c r="E5" s="56" t="inlineStr">
        <is>
          <t>Akron, Ohio</t>
        </is>
      </c>
      <c r="F5" s="37">
        <f>IFERROR(VLOOKUP(E5,Metro_Map!$A$4:$B$187,2,FALSE()),E5)</f>
        <v/>
      </c>
      <c r="G5" s="37">
        <f>IF(F5="Foreign domicile","Y","N")</f>
        <v/>
      </c>
      <c r="H5" s="59" t="n">
        <v>41.91</v>
      </c>
      <c r="I5" s="59" t="n">
        <v>45.41</v>
      </c>
      <c r="J5" s="60" t="n">
        <v>0.08329355609</v>
      </c>
      <c r="K5" s="37">
        <f>IF(AND(ISNUMBER(H5),ISNUMBER(I5)),"Y","N")</f>
        <v/>
      </c>
      <c r="L5" s="39">
        <f>IF(K5="Y",I5/H5-1,"")</f>
        <v/>
      </c>
      <c r="M5" s="57">
        <f>IF(K5="Y",LN(1+L5),"")</f>
        <v/>
      </c>
      <c r="N5" s="57">
        <f>IF(K5="Y",MAX(MIN(M5,Assumptions!$C$8),Assumptions!$B$8),"")</f>
        <v/>
      </c>
      <c r="O5" s="57">
        <f>IF(K5="Y",AVERAGEIFS($N$5:$N$504,$C$5:$C$504,C5),"")</f>
        <v/>
      </c>
      <c r="P5" s="57">
        <f>IF(K5="Y",N5-O5,"")</f>
        <v/>
      </c>
      <c r="Q5" s="37">
        <f>IF(G5="N",COUNTIFS($F$5:$F$504,F5),"")</f>
        <v/>
      </c>
      <c r="R5" s="37">
        <f>IF(G5="N",COUNTIFS($F$5:$F$504,F5,$C$5:$C$504,C5)-1,"")</f>
        <v/>
      </c>
      <c r="S5" s="57">
        <f>IF(G5="N",LN(Q5),"")</f>
        <v/>
      </c>
      <c r="T5" s="57">
        <f>IF(G5="N",LN(1+R5),"")</f>
        <v/>
      </c>
      <c r="U5" s="39">
        <f>IF(AND(K5="Y",ISNUMBER(J5)),(1+L5)/(1+J5)-1,"")</f>
        <v/>
      </c>
      <c r="V5" s="57">
        <f>IF(ISNUMBER(U5),LN(1+U5),"")</f>
        <v/>
      </c>
      <c r="W5" s="57">
        <f>IF(ISNUMBER(V5),MAX(MIN(V5,Assumptions!$C$9),Assumptions!$B$9),"")</f>
        <v/>
      </c>
      <c r="X5" s="57">
        <f>IF(AND(K5="Y",ISNUMBER(J5)),LN(1+J5),"")</f>
        <v/>
      </c>
      <c r="Y5" s="57">
        <f>IF(ISNUMBER(X5),MAX(MIN(X5,Assumptions!$C$10),Assumptions!$B$10),"")</f>
        <v/>
      </c>
      <c r="Z5" s="57">
        <f>IF(ISNUMBER(W5),W5-AVERAGEIFS($W$5:$W$504,$C$5:$C$504,C5),"")</f>
        <v/>
      </c>
      <c r="AA5" s="57">
        <f>IF(ISNUMBER(Y5),Y5-AVERAGEIFS($Y$5:$Y$504,$C$5:$C$504,C5),"")</f>
        <v/>
      </c>
    </row>
    <row r="6" ht="15" customHeight="1" s="74">
      <c r="A6" s="56" t="inlineStr">
        <is>
          <t>APD</t>
        </is>
      </c>
      <c r="B6" s="56" t="inlineStr">
        <is>
          <t>Air Products and Chemicals</t>
        </is>
      </c>
      <c r="C6" s="56" t="inlineStr">
        <is>
          <t>Materials</t>
        </is>
      </c>
      <c r="D6" s="56" t="inlineStr">
        <is>
          <t>Industrial Gases</t>
        </is>
      </c>
      <c r="E6" s="56" t="inlineStr">
        <is>
          <t>Allentown, Pennsylvania</t>
        </is>
      </c>
      <c r="F6" s="37">
        <f>IFERROR(VLOOKUP(E6,Metro_Map!$A$4:$B$187,2,FALSE()),E6)</f>
        <v/>
      </c>
      <c r="G6" s="37">
        <f>IF(F6="Foreign domicile","Y","N")</f>
        <v/>
      </c>
      <c r="H6" s="59" t="n">
        <v>263.85</v>
      </c>
      <c r="I6" s="59" t="n">
        <v>292.53</v>
      </c>
      <c r="J6" s="60" t="n">
        <v>-0.03809119692</v>
      </c>
      <c r="K6" s="37">
        <f>IF(AND(ISNUMBER(H6),ISNUMBER(I6)),"Y","N")</f>
        <v/>
      </c>
      <c r="L6" s="39">
        <f>IF(K6="Y",I6/H6-1,"")</f>
        <v/>
      </c>
      <c r="M6" s="57">
        <f>IF(K6="Y",LN(1+L6),"")</f>
        <v/>
      </c>
      <c r="N6" s="57">
        <f>IF(K6="Y",MAX(MIN(M6,Assumptions!$C$8),Assumptions!$B$8),"")</f>
        <v/>
      </c>
      <c r="O6" s="57">
        <f>IF(K6="Y",AVERAGEIFS($N$5:$N$504,$C$5:$C$504,C6),"")</f>
        <v/>
      </c>
      <c r="P6" s="57">
        <f>IF(K6="Y",N6-O6,"")</f>
        <v/>
      </c>
      <c r="Q6" s="37">
        <f>IF(G6="N",COUNTIFS($F$5:$F$504,F6),"")</f>
        <v/>
      </c>
      <c r="R6" s="37">
        <f>IF(G6="N",COUNTIFS($F$5:$F$504,F6,$C$5:$C$504,C6)-1,"")</f>
        <v/>
      </c>
      <c r="S6" s="57">
        <f>IF(G6="N",LN(Q6),"")</f>
        <v/>
      </c>
      <c r="T6" s="57">
        <f>IF(G6="N",LN(1+R6),"")</f>
        <v/>
      </c>
      <c r="U6" s="39">
        <f>IF(AND(K6="Y",ISNUMBER(J6)),(1+L6)/(1+J6)-1,"")</f>
        <v/>
      </c>
      <c r="V6" s="57">
        <f>IF(ISNUMBER(U6),LN(1+U6),"")</f>
        <v/>
      </c>
      <c r="W6" s="57">
        <f>IF(ISNUMBER(V6),MAX(MIN(V6,Assumptions!$C$9),Assumptions!$B$9),"")</f>
        <v/>
      </c>
      <c r="X6" s="57">
        <f>IF(AND(K6="Y",ISNUMBER(J6)),LN(1+J6),"")</f>
        <v/>
      </c>
      <c r="Y6" s="57">
        <f>IF(ISNUMBER(X6),MAX(MIN(X6,Assumptions!$C$10),Assumptions!$B$10),"")</f>
        <v/>
      </c>
      <c r="Z6" s="57">
        <f>IF(ISNUMBER(W6),W6-AVERAGEIFS($W$5:$W$504,$C$5:$C$504,C6),"")</f>
        <v/>
      </c>
      <c r="AA6" s="57">
        <f>IF(ISNUMBER(Y6),Y6-AVERAGEIFS($Y$5:$Y$504,$C$5:$C$504,C6),"")</f>
        <v/>
      </c>
    </row>
    <row r="7" ht="15" customHeight="1" s="74">
      <c r="A7" s="56" t="inlineStr">
        <is>
          <t>PPL</t>
        </is>
      </c>
      <c r="B7" s="56" t="inlineStr">
        <is>
          <t>PPL Corporation</t>
        </is>
      </c>
      <c r="C7" s="56" t="inlineStr">
        <is>
          <t>Utilities</t>
        </is>
      </c>
      <c r="D7" s="56" t="inlineStr">
        <is>
          <t>Electric Utilities</t>
        </is>
      </c>
      <c r="E7" s="56" t="inlineStr">
        <is>
          <t>Allentown, Pennsylvania</t>
        </is>
      </c>
      <c r="F7" s="37">
        <f>IFERROR(VLOOKUP(E7,Metro_Map!$A$4:$B$187,2,FALSE()),E7)</f>
        <v/>
      </c>
      <c r="G7" s="37">
        <f>IF(F7="Foreign domicile","Y","N")</f>
        <v/>
      </c>
      <c r="H7" s="59" t="n">
        <v>29.72</v>
      </c>
      <c r="I7" s="59" t="n">
        <v>34.75</v>
      </c>
      <c r="J7" s="60" t="n">
        <v>0.06075483277</v>
      </c>
      <c r="K7" s="37">
        <f>IF(AND(ISNUMBER(H7),ISNUMBER(I7)),"Y","N")</f>
        <v/>
      </c>
      <c r="L7" s="39">
        <f>IF(K7="Y",I7/H7-1,"")</f>
        <v/>
      </c>
      <c r="M7" s="57">
        <f>IF(K7="Y",LN(1+L7),"")</f>
        <v/>
      </c>
      <c r="N7" s="57">
        <f>IF(K7="Y",MAX(MIN(M7,Assumptions!$C$8),Assumptions!$B$8),"")</f>
        <v/>
      </c>
      <c r="O7" s="57">
        <f>IF(K7="Y",AVERAGEIFS($N$5:$N$504,$C$5:$C$504,C7),"")</f>
        <v/>
      </c>
      <c r="P7" s="57">
        <f>IF(K7="Y",N7-O7,"")</f>
        <v/>
      </c>
      <c r="Q7" s="37">
        <f>IF(G7="N",COUNTIFS($F$5:$F$504,F7),"")</f>
        <v/>
      </c>
      <c r="R7" s="37">
        <f>IF(G7="N",COUNTIFS($F$5:$F$504,F7,$C$5:$C$504,C7)-1,"")</f>
        <v/>
      </c>
      <c r="S7" s="57">
        <f>IF(G7="N",LN(Q7),"")</f>
        <v/>
      </c>
      <c r="T7" s="57">
        <f>IF(G7="N",LN(1+R7),"")</f>
        <v/>
      </c>
      <c r="U7" s="39">
        <f>IF(AND(K7="Y",ISNUMBER(J7)),(1+L7)/(1+J7)-1,"")</f>
        <v/>
      </c>
      <c r="V7" s="57">
        <f>IF(ISNUMBER(U7),LN(1+U7),"")</f>
        <v/>
      </c>
      <c r="W7" s="57">
        <f>IF(ISNUMBER(V7),MAX(MIN(V7,Assumptions!$C$9),Assumptions!$B$9),"")</f>
        <v/>
      </c>
      <c r="X7" s="57">
        <f>IF(AND(K7="Y",ISNUMBER(J7)),LN(1+J7),"")</f>
        <v/>
      </c>
      <c r="Y7" s="57">
        <f>IF(ISNUMBER(X7),MAX(MIN(X7,Assumptions!$C$10),Assumptions!$B$10),"")</f>
        <v/>
      </c>
      <c r="Z7" s="57">
        <f>IF(ISNUMBER(W7),W7-AVERAGEIFS($W$5:$W$504,$C$5:$C$504,C7),"")</f>
        <v/>
      </c>
      <c r="AA7" s="57">
        <f>IF(ISNUMBER(Y7),Y7-AVERAGEIFS($Y$5:$Y$504,$C$5:$C$504,C7),"")</f>
        <v/>
      </c>
    </row>
    <row r="8" ht="15" customHeight="1" s="74">
      <c r="A8" s="56" t="inlineStr">
        <is>
          <t>DPZ</t>
        </is>
      </c>
      <c r="B8" s="56" t="inlineStr">
        <is>
          <t>Domino's</t>
        </is>
      </c>
      <c r="C8" s="56" t="inlineStr">
        <is>
          <t>Consumer Discretionary</t>
        </is>
      </c>
      <c r="D8" s="56" t="inlineStr">
        <is>
          <t>Restaurants</t>
        </is>
      </c>
      <c r="E8" s="56" t="inlineStr">
        <is>
          <t>Ann Arbor, Michigan</t>
        </is>
      </c>
      <c r="F8" s="37">
        <f>IFERROR(VLOOKUP(E8,Metro_Map!$A$4:$B$187,2,FALSE()),E8)</f>
        <v/>
      </c>
      <c r="G8" s="37">
        <f>IF(F8="Foreign domicile","Y","N")</f>
        <v/>
      </c>
      <c r="H8" s="59" t="n">
        <v>428.7</v>
      </c>
      <c r="I8" s="59" t="n">
        <v>295.89</v>
      </c>
      <c r="J8" s="60" t="n">
        <v>-0.2927102804</v>
      </c>
      <c r="K8" s="37">
        <f>IF(AND(ISNUMBER(H8),ISNUMBER(I8)),"Y","N")</f>
        <v/>
      </c>
      <c r="L8" s="39">
        <f>IF(K8="Y",I8/H8-1,"")</f>
        <v/>
      </c>
      <c r="M8" s="57">
        <f>IF(K8="Y",LN(1+L8),"")</f>
        <v/>
      </c>
      <c r="N8" s="57">
        <f>IF(K8="Y",MAX(MIN(M8,Assumptions!$C$8),Assumptions!$B$8),"")</f>
        <v/>
      </c>
      <c r="O8" s="57">
        <f>IF(K8="Y",AVERAGEIFS($N$5:$N$504,$C$5:$C$504,C8),"")</f>
        <v/>
      </c>
      <c r="P8" s="57">
        <f>IF(K8="Y",N8-O8,"")</f>
        <v/>
      </c>
      <c r="Q8" s="37">
        <f>IF(G8="N",COUNTIFS($F$5:$F$504,F8),"")</f>
        <v/>
      </c>
      <c r="R8" s="37">
        <f>IF(G8="N",COUNTIFS($F$5:$F$504,F8,$C$5:$C$504,C8)-1,"")</f>
        <v/>
      </c>
      <c r="S8" s="57">
        <f>IF(G8="N",LN(Q8),"")</f>
        <v/>
      </c>
      <c r="T8" s="57">
        <f>IF(G8="N",LN(1+R8),"")</f>
        <v/>
      </c>
      <c r="U8" s="39">
        <f>IF(AND(K8="Y",ISNUMBER(J8)),(1+L8)/(1+J8)-1,"")</f>
        <v/>
      </c>
      <c r="V8" s="57">
        <f>IF(ISNUMBER(U8),LN(1+U8),"")</f>
        <v/>
      </c>
      <c r="W8" s="57">
        <f>IF(ISNUMBER(V8),MAX(MIN(V8,Assumptions!$C$9),Assumptions!$B$9),"")</f>
        <v/>
      </c>
      <c r="X8" s="57">
        <f>IF(AND(K8="Y",ISNUMBER(J8)),LN(1+J8),"")</f>
        <v/>
      </c>
      <c r="Y8" s="57">
        <f>IF(ISNUMBER(X8),MAX(MIN(X8,Assumptions!$C$10),Assumptions!$B$10),"")</f>
        <v/>
      </c>
      <c r="Z8" s="57">
        <f>IF(ISNUMBER(W8),W8-AVERAGEIFS($W$5:$W$504,$C$5:$C$504,C8),"")</f>
        <v/>
      </c>
      <c r="AA8" s="57">
        <f>IF(ISNUMBER(Y8),Y8-AVERAGEIFS($Y$5:$Y$504,$C$5:$C$504,C8),"")</f>
        <v/>
      </c>
    </row>
    <row r="9" ht="15" customHeight="1" s="74">
      <c r="A9" s="56" t="inlineStr">
        <is>
          <t>AIZ</t>
        </is>
      </c>
      <c r="B9" s="56" t="inlineStr">
        <is>
          <t>Assurant</t>
        </is>
      </c>
      <c r="C9" s="56" t="inlineStr">
        <is>
          <t>Financials</t>
        </is>
      </c>
      <c r="D9" s="56" t="inlineStr">
        <is>
          <t>Multi-line Insurance</t>
        </is>
      </c>
      <c r="E9" s="56" t="inlineStr">
        <is>
          <t>Atlanta, Georgia</t>
        </is>
      </c>
      <c r="F9" s="37">
        <f>IFERROR(VLOOKUP(E9,Metro_Map!$A$4:$B$187,2,FALSE()),E9)</f>
        <v/>
      </c>
      <c r="G9" s="37">
        <f>IF(F9="Foreign domicile","Y","N")</f>
        <v/>
      </c>
      <c r="H9" s="59" t="n">
        <v>174.87</v>
      </c>
      <c r="I9" s="59" t="n">
        <v>276.33</v>
      </c>
      <c r="J9" s="60" t="n">
        <v>0.455228132</v>
      </c>
      <c r="K9" s="37">
        <f>IF(AND(ISNUMBER(H9),ISNUMBER(I9)),"Y","N")</f>
        <v/>
      </c>
      <c r="L9" s="39">
        <f>IF(K9="Y",I9/H9-1,"")</f>
        <v/>
      </c>
      <c r="M9" s="57">
        <f>IF(K9="Y",LN(1+L9),"")</f>
        <v/>
      </c>
      <c r="N9" s="57">
        <f>IF(K9="Y",MAX(MIN(M9,Assumptions!$C$8),Assumptions!$B$8),"")</f>
        <v/>
      </c>
      <c r="O9" s="57">
        <f>IF(K9="Y",AVERAGEIFS($N$5:$N$504,$C$5:$C$504,C9),"")</f>
        <v/>
      </c>
      <c r="P9" s="57">
        <f>IF(K9="Y",N9-O9,"")</f>
        <v/>
      </c>
      <c r="Q9" s="37">
        <f>IF(G9="N",COUNTIFS($F$5:$F$504,F9),"")</f>
        <v/>
      </c>
      <c r="R9" s="37">
        <f>IF(G9="N",COUNTIFS($F$5:$F$504,F9,$C$5:$C$504,C9)-1,"")</f>
        <v/>
      </c>
      <c r="S9" s="57">
        <f>IF(G9="N",LN(Q9),"")</f>
        <v/>
      </c>
      <c r="T9" s="57">
        <f>IF(G9="N",LN(1+R9),"")</f>
        <v/>
      </c>
      <c r="U9" s="39">
        <f>IF(AND(K9="Y",ISNUMBER(J9)),(1+L9)/(1+J9)-1,"")</f>
        <v/>
      </c>
      <c r="V9" s="57">
        <f>IF(ISNUMBER(U9),LN(1+U9),"")</f>
        <v/>
      </c>
      <c r="W9" s="57">
        <f>IF(ISNUMBER(V9),MAX(MIN(V9,Assumptions!$C$9),Assumptions!$B$9),"")</f>
        <v/>
      </c>
      <c r="X9" s="57">
        <f>IF(AND(K9="Y",ISNUMBER(J9)),LN(1+J9),"")</f>
        <v/>
      </c>
      <c r="Y9" s="57">
        <f>IF(ISNUMBER(X9),MAX(MIN(X9,Assumptions!$C$10),Assumptions!$B$10),"")</f>
        <v/>
      </c>
      <c r="Z9" s="57">
        <f>IF(ISNUMBER(W9),W9-AVERAGEIFS($W$5:$W$504,$C$5:$C$504,C9),"")</f>
        <v/>
      </c>
      <c r="AA9" s="57">
        <f>IF(ISNUMBER(Y9),Y9-AVERAGEIFS($Y$5:$Y$504,$C$5:$C$504,C9),"")</f>
        <v/>
      </c>
    </row>
    <row r="10" ht="15" customHeight="1" s="74">
      <c r="A10" s="56" t="inlineStr">
        <is>
          <t>CPAY</t>
        </is>
      </c>
      <c r="B10" s="56" t="inlineStr">
        <is>
          <t>Corpay</t>
        </is>
      </c>
      <c r="C10" s="56" t="inlineStr">
        <is>
          <t>Financials</t>
        </is>
      </c>
      <c r="D10" s="56" t="inlineStr">
        <is>
          <t>Transaction &amp; Payment Processing Services</t>
        </is>
      </c>
      <c r="E10" s="56" t="inlineStr">
        <is>
          <t>Atlanta, Georgia</t>
        </is>
      </c>
      <c r="F10" s="37">
        <f>IFERROR(VLOOKUP(E10,Metro_Map!$A$4:$B$187,2,FALSE()),E10)</f>
        <v/>
      </c>
      <c r="G10" s="37">
        <f>IF(F10="Foreign domicile","Y","N")</f>
        <v/>
      </c>
      <c r="H10" s="59" t="n">
        <v>291.82</v>
      </c>
      <c r="I10" s="59" t="n">
        <v>393.02</v>
      </c>
      <c r="J10" s="60" t="n">
        <v>0.2183730842</v>
      </c>
      <c r="K10" s="37">
        <f>IF(AND(ISNUMBER(H10),ISNUMBER(I10)),"Y","N")</f>
        <v/>
      </c>
      <c r="L10" s="39">
        <f>IF(K10="Y",I10/H10-1,"")</f>
        <v/>
      </c>
      <c r="M10" s="57">
        <f>IF(K10="Y",LN(1+L10),"")</f>
        <v/>
      </c>
      <c r="N10" s="57">
        <f>IF(K10="Y",MAX(MIN(M10,Assumptions!$C$8),Assumptions!$B$8),"")</f>
        <v/>
      </c>
      <c r="O10" s="57">
        <f>IF(K10="Y",AVERAGEIFS($N$5:$N$504,$C$5:$C$504,C10),"")</f>
        <v/>
      </c>
      <c r="P10" s="57">
        <f>IF(K10="Y",N10-O10,"")</f>
        <v/>
      </c>
      <c r="Q10" s="37">
        <f>IF(G10="N",COUNTIFS($F$5:$F$504,F10),"")</f>
        <v/>
      </c>
      <c r="R10" s="37">
        <f>IF(G10="N",COUNTIFS($F$5:$F$504,F10,$C$5:$C$504,C10)-1,"")</f>
        <v/>
      </c>
      <c r="S10" s="57">
        <f>IF(G10="N",LN(Q10),"")</f>
        <v/>
      </c>
      <c r="T10" s="57">
        <f>IF(G10="N",LN(1+R10),"")</f>
        <v/>
      </c>
      <c r="U10" s="39">
        <f>IF(AND(K10="Y",ISNUMBER(J10)),(1+L10)/(1+J10)-1,"")</f>
        <v/>
      </c>
      <c r="V10" s="57">
        <f>IF(ISNUMBER(U10),LN(1+U10),"")</f>
        <v/>
      </c>
      <c r="W10" s="57">
        <f>IF(ISNUMBER(V10),MAX(MIN(V10,Assumptions!$C$9),Assumptions!$B$9),"")</f>
        <v/>
      </c>
      <c r="X10" s="57">
        <f>IF(AND(K10="Y",ISNUMBER(J10)),LN(1+J10),"")</f>
        <v/>
      </c>
      <c r="Y10" s="57">
        <f>IF(ISNUMBER(X10),MAX(MIN(X10,Assumptions!$C$10),Assumptions!$B$10),"")</f>
        <v/>
      </c>
      <c r="Z10" s="57">
        <f>IF(ISNUMBER(W10),W10-AVERAGEIFS($W$5:$W$504,$C$5:$C$504,C10),"")</f>
        <v/>
      </c>
      <c r="AA10" s="57">
        <f>IF(ISNUMBER(Y10),Y10-AVERAGEIFS($Y$5:$Y$504,$C$5:$C$504,C10),"")</f>
        <v/>
      </c>
    </row>
    <row r="11" ht="15" customHeight="1" s="74">
      <c r="A11" s="56" t="inlineStr">
        <is>
          <t>DAL</t>
        </is>
      </c>
      <c r="B11" s="56" t="inlineStr">
        <is>
          <t>Delta Air Lines</t>
        </is>
      </c>
      <c r="C11" s="56" t="inlineStr">
        <is>
          <t>Industrials</t>
        </is>
      </c>
      <c r="D11" s="56" t="inlineStr">
        <is>
          <t>Passenger Airlines</t>
        </is>
      </c>
      <c r="E11" s="56" t="inlineStr">
        <is>
          <t>Atlanta, Georgia</t>
        </is>
      </c>
      <c r="F11" s="37">
        <f>IFERROR(VLOOKUP(E11,Metro_Map!$A$4:$B$187,2,FALSE()),E11)</f>
        <v/>
      </c>
      <c r="G11" s="37">
        <f>IF(F11="Foreign domicile","Y","N")</f>
        <v/>
      </c>
      <c r="H11" s="59" t="n">
        <v>43.02</v>
      </c>
      <c r="I11" s="59" t="n">
        <v>76.65000000000001</v>
      </c>
      <c r="J11" s="60" t="n">
        <v>0.3309315492</v>
      </c>
      <c r="K11" s="37">
        <f>IF(AND(ISNUMBER(H11),ISNUMBER(I11)),"Y","N")</f>
        <v/>
      </c>
      <c r="L11" s="39">
        <f>IF(K11="Y",I11/H11-1,"")</f>
        <v/>
      </c>
      <c r="M11" s="57">
        <f>IF(K11="Y",LN(1+L11),"")</f>
        <v/>
      </c>
      <c r="N11" s="57">
        <f>IF(K11="Y",MAX(MIN(M11,Assumptions!$C$8),Assumptions!$B$8),"")</f>
        <v/>
      </c>
      <c r="O11" s="57">
        <f>IF(K11="Y",AVERAGEIFS($N$5:$N$504,$C$5:$C$504,C11),"")</f>
        <v/>
      </c>
      <c r="P11" s="57">
        <f>IF(K11="Y",N11-O11,"")</f>
        <v/>
      </c>
      <c r="Q11" s="37">
        <f>IF(G11="N",COUNTIFS($F$5:$F$504,F11),"")</f>
        <v/>
      </c>
      <c r="R11" s="37">
        <f>IF(G11="N",COUNTIFS($F$5:$F$504,F11,$C$5:$C$504,C11)-1,"")</f>
        <v/>
      </c>
      <c r="S11" s="57">
        <f>IF(G11="N",LN(Q11),"")</f>
        <v/>
      </c>
      <c r="T11" s="57">
        <f>IF(G11="N",LN(1+R11),"")</f>
        <v/>
      </c>
      <c r="U11" s="39">
        <f>IF(AND(K11="Y",ISNUMBER(J11)),(1+L11)/(1+J11)-1,"")</f>
        <v/>
      </c>
      <c r="V11" s="57">
        <f>IF(ISNUMBER(U11),LN(1+U11),"")</f>
        <v/>
      </c>
      <c r="W11" s="57">
        <f>IF(ISNUMBER(V11),MAX(MIN(V11,Assumptions!$C$9),Assumptions!$B$9),"")</f>
        <v/>
      </c>
      <c r="X11" s="57">
        <f>IF(AND(K11="Y",ISNUMBER(J11)),LN(1+J11),"")</f>
        <v/>
      </c>
      <c r="Y11" s="57">
        <f>IF(ISNUMBER(X11),MAX(MIN(X11,Assumptions!$C$10),Assumptions!$B$10),"")</f>
        <v/>
      </c>
      <c r="Z11" s="57">
        <f>IF(ISNUMBER(W11),W11-AVERAGEIFS($W$5:$W$504,$C$5:$C$504,C11),"")</f>
        <v/>
      </c>
      <c r="AA11" s="57">
        <f>IF(ISNUMBER(Y11),Y11-AVERAGEIFS($Y$5:$Y$504,$C$5:$C$504,C11),"")</f>
        <v/>
      </c>
    </row>
    <row r="12" ht="15" customHeight="1" s="74">
      <c r="A12" s="56" t="inlineStr">
        <is>
          <t>EFX</t>
        </is>
      </c>
      <c r="B12" s="56" t="inlineStr">
        <is>
          <t>Equifax</t>
        </is>
      </c>
      <c r="C12" s="56" t="inlineStr">
        <is>
          <t>Industrials</t>
        </is>
      </c>
      <c r="D12" s="56" t="inlineStr">
        <is>
          <t>Research &amp; Consulting Services</t>
        </is>
      </c>
      <c r="E12" s="56" t="inlineStr">
        <is>
          <t>Atlanta, Georgia</t>
        </is>
      </c>
      <c r="F12" s="37">
        <f>IFERROR(VLOOKUP(E12,Metro_Map!$A$4:$B$187,2,FALSE()),E12)</f>
        <v/>
      </c>
      <c r="G12" s="37">
        <f>IF(F12="Foreign domicile","Y","N")</f>
        <v/>
      </c>
      <c r="H12" s="59" t="n">
        <v>279.37</v>
      </c>
      <c r="I12" s="59" t="n">
        <v>150.36</v>
      </c>
      <c r="J12" s="60" t="n">
        <v>-0.4032192263</v>
      </c>
      <c r="K12" s="37">
        <f>IF(AND(ISNUMBER(H12),ISNUMBER(I12)),"Y","N")</f>
        <v/>
      </c>
      <c r="L12" s="39">
        <f>IF(K12="Y",I12/H12-1,"")</f>
        <v/>
      </c>
      <c r="M12" s="57">
        <f>IF(K12="Y",LN(1+L12),"")</f>
        <v/>
      </c>
      <c r="N12" s="57">
        <f>IF(K12="Y",MAX(MIN(M12,Assumptions!$C$8),Assumptions!$B$8),"")</f>
        <v/>
      </c>
      <c r="O12" s="57">
        <f>IF(K12="Y",AVERAGEIFS($N$5:$N$504,$C$5:$C$504,C12),"")</f>
        <v/>
      </c>
      <c r="P12" s="57">
        <f>IF(K12="Y",N12-O12,"")</f>
        <v/>
      </c>
      <c r="Q12" s="37">
        <f>IF(G12="N",COUNTIFS($F$5:$F$504,F12),"")</f>
        <v/>
      </c>
      <c r="R12" s="37">
        <f>IF(G12="N",COUNTIFS($F$5:$F$504,F12,$C$5:$C$504,C12)-1,"")</f>
        <v/>
      </c>
      <c r="S12" s="57">
        <f>IF(G12="N",LN(Q12),"")</f>
        <v/>
      </c>
      <c r="T12" s="57">
        <f>IF(G12="N",LN(1+R12),"")</f>
        <v/>
      </c>
      <c r="U12" s="39">
        <f>IF(AND(K12="Y",ISNUMBER(J12)),(1+L12)/(1+J12)-1,"")</f>
        <v/>
      </c>
      <c r="V12" s="57">
        <f>IF(ISNUMBER(U12),LN(1+U12),"")</f>
        <v/>
      </c>
      <c r="W12" s="57">
        <f>IF(ISNUMBER(V12),MAX(MIN(V12,Assumptions!$C$9),Assumptions!$B$9),"")</f>
        <v/>
      </c>
      <c r="X12" s="57">
        <f>IF(AND(K12="Y",ISNUMBER(J12)),LN(1+J12),"")</f>
        <v/>
      </c>
      <c r="Y12" s="57">
        <f>IF(ISNUMBER(X12),MAX(MIN(X12,Assumptions!$C$10),Assumptions!$B$10),"")</f>
        <v/>
      </c>
      <c r="Z12" s="57">
        <f>IF(ISNUMBER(W12),W12-AVERAGEIFS($W$5:$W$504,$C$5:$C$504,C12),"")</f>
        <v/>
      </c>
      <c r="AA12" s="57">
        <f>IF(ISNUMBER(Y12),Y12-AVERAGEIFS($Y$5:$Y$504,$C$5:$C$504,C12),"")</f>
        <v/>
      </c>
    </row>
    <row r="13" ht="15" customHeight="1" s="74">
      <c r="A13" s="56" t="inlineStr">
        <is>
          <t>GPC</t>
        </is>
      </c>
      <c r="B13" s="56" t="inlineStr">
        <is>
          <t>Genuine Parts Company</t>
        </is>
      </c>
      <c r="C13" s="56" t="inlineStr">
        <is>
          <t>Consumer Discretionary</t>
        </is>
      </c>
      <c r="D13" s="56" t="inlineStr">
        <is>
          <t>Distributors</t>
        </is>
      </c>
      <c r="E13" s="56" t="inlineStr">
        <is>
          <t>Atlanta, Georgia</t>
        </is>
      </c>
      <c r="F13" s="37">
        <f>IFERROR(VLOOKUP(E13,Metro_Map!$A$4:$B$187,2,FALSE()),E13)</f>
        <v/>
      </c>
      <c r="G13" s="37">
        <f>IF(F13="Foreign domicile","Y","N")</f>
        <v/>
      </c>
      <c r="H13" s="59" t="n">
        <v>147.11</v>
      </c>
      <c r="I13" s="59" t="n">
        <v>131.63</v>
      </c>
      <c r="J13" s="60" t="n">
        <v>0.1475128645</v>
      </c>
      <c r="K13" s="37">
        <f>IF(AND(ISNUMBER(H13),ISNUMBER(I13)),"Y","N")</f>
        <v/>
      </c>
      <c r="L13" s="39">
        <f>IF(K13="Y",I13/H13-1,"")</f>
        <v/>
      </c>
      <c r="M13" s="57">
        <f>IF(K13="Y",LN(1+L13),"")</f>
        <v/>
      </c>
      <c r="N13" s="57">
        <f>IF(K13="Y",MAX(MIN(M13,Assumptions!$C$8),Assumptions!$B$8),"")</f>
        <v/>
      </c>
      <c r="O13" s="57">
        <f>IF(K13="Y",AVERAGEIFS($N$5:$N$504,$C$5:$C$504,C13),"")</f>
        <v/>
      </c>
      <c r="P13" s="57">
        <f>IF(K13="Y",N13-O13,"")</f>
        <v/>
      </c>
      <c r="Q13" s="37">
        <f>IF(G13="N",COUNTIFS($F$5:$F$504,F13),"")</f>
        <v/>
      </c>
      <c r="R13" s="37">
        <f>IF(G13="N",COUNTIFS($F$5:$F$504,F13,$C$5:$C$504,C13)-1,"")</f>
        <v/>
      </c>
      <c r="S13" s="57">
        <f>IF(G13="N",LN(Q13),"")</f>
        <v/>
      </c>
      <c r="T13" s="57">
        <f>IF(G13="N",LN(1+R13),"")</f>
        <v/>
      </c>
      <c r="U13" s="39">
        <f>IF(AND(K13="Y",ISNUMBER(J13)),(1+L13)/(1+J13)-1,"")</f>
        <v/>
      </c>
      <c r="V13" s="57">
        <f>IF(ISNUMBER(U13),LN(1+U13),"")</f>
        <v/>
      </c>
      <c r="W13" s="57">
        <f>IF(ISNUMBER(V13),MAX(MIN(V13,Assumptions!$C$9),Assumptions!$B$9),"")</f>
        <v/>
      </c>
      <c r="X13" s="57">
        <f>IF(AND(K13="Y",ISNUMBER(J13)),LN(1+J13),"")</f>
        <v/>
      </c>
      <c r="Y13" s="57">
        <f>IF(ISNUMBER(X13),MAX(MIN(X13,Assumptions!$C$10),Assumptions!$B$10),"")</f>
        <v/>
      </c>
      <c r="Z13" s="57">
        <f>IF(ISNUMBER(W13),W13-AVERAGEIFS($W$5:$W$504,$C$5:$C$504,C13),"")</f>
        <v/>
      </c>
      <c r="AA13" s="57">
        <f>IF(ISNUMBER(Y13),Y13-AVERAGEIFS($Y$5:$Y$504,$C$5:$C$504,C13),"")</f>
        <v/>
      </c>
    </row>
    <row r="14" ht="15" customHeight="1" s="74">
      <c r="A14" s="56" t="inlineStr">
        <is>
          <t>GPN</t>
        </is>
      </c>
      <c r="B14" s="56" t="inlineStr">
        <is>
          <t>Global Payments</t>
        </is>
      </c>
      <c r="C14" s="56" t="inlineStr">
        <is>
          <t>Financials</t>
        </is>
      </c>
      <c r="D14" s="56" t="inlineStr">
        <is>
          <t>Transaction &amp; Payment Processing Services</t>
        </is>
      </c>
      <c r="E14" s="56" t="inlineStr">
        <is>
          <t>Atlanta, Georgia</t>
        </is>
      </c>
      <c r="F14" s="37">
        <f>IFERROR(VLOOKUP(E14,Metro_Map!$A$4:$B$187,2,FALSE()),E14)</f>
        <v/>
      </c>
      <c r="G14" s="37">
        <f>IF(F14="Foreign domicile","Y","N")</f>
        <v/>
      </c>
      <c r="H14" s="59" t="n">
        <v>101.64</v>
      </c>
      <c r="I14" s="59" t="n">
        <v>80.89</v>
      </c>
      <c r="J14" s="60" t="n">
        <v>-0.2181242433</v>
      </c>
      <c r="K14" s="37">
        <f>IF(AND(ISNUMBER(H14),ISNUMBER(I14)),"Y","N")</f>
        <v/>
      </c>
      <c r="L14" s="39">
        <f>IF(K14="Y",I14/H14-1,"")</f>
        <v/>
      </c>
      <c r="M14" s="57">
        <f>IF(K14="Y",LN(1+L14),"")</f>
        <v/>
      </c>
      <c r="N14" s="57">
        <f>IF(K14="Y",MAX(MIN(M14,Assumptions!$C$8),Assumptions!$B$8),"")</f>
        <v/>
      </c>
      <c r="O14" s="57">
        <f>IF(K14="Y",AVERAGEIFS($N$5:$N$504,$C$5:$C$504,C14),"")</f>
        <v/>
      </c>
      <c r="P14" s="57">
        <f>IF(K14="Y",N14-O14,"")</f>
        <v/>
      </c>
      <c r="Q14" s="37">
        <f>IF(G14="N",COUNTIFS($F$5:$F$504,F14),"")</f>
        <v/>
      </c>
      <c r="R14" s="37">
        <f>IF(G14="N",COUNTIFS($F$5:$F$504,F14,$C$5:$C$504,C14)-1,"")</f>
        <v/>
      </c>
      <c r="S14" s="57">
        <f>IF(G14="N",LN(Q14),"")</f>
        <v/>
      </c>
      <c r="T14" s="57">
        <f>IF(G14="N",LN(1+R14),"")</f>
        <v/>
      </c>
      <c r="U14" s="39">
        <f>IF(AND(K14="Y",ISNUMBER(J14)),(1+L14)/(1+J14)-1,"")</f>
        <v/>
      </c>
      <c r="V14" s="57">
        <f>IF(ISNUMBER(U14),LN(1+U14),"")</f>
        <v/>
      </c>
      <c r="W14" s="57">
        <f>IF(ISNUMBER(V14),MAX(MIN(V14,Assumptions!$C$9),Assumptions!$B$9),"")</f>
        <v/>
      </c>
      <c r="X14" s="57">
        <f>IF(AND(K14="Y",ISNUMBER(J14)),LN(1+J14),"")</f>
        <v/>
      </c>
      <c r="Y14" s="57">
        <f>IF(ISNUMBER(X14),MAX(MIN(X14,Assumptions!$C$10),Assumptions!$B$10),"")</f>
        <v/>
      </c>
      <c r="Z14" s="57">
        <f>IF(ISNUMBER(W14),W14-AVERAGEIFS($W$5:$W$504,$C$5:$C$504,C14),"")</f>
        <v/>
      </c>
      <c r="AA14" s="57">
        <f>IF(ISNUMBER(Y14),Y14-AVERAGEIFS($Y$5:$Y$504,$C$5:$C$504,C14),"")</f>
        <v/>
      </c>
    </row>
    <row r="15" ht="15" customHeight="1" s="74">
      <c r="A15" s="56" t="inlineStr">
        <is>
          <t>HD</t>
        </is>
      </c>
      <c r="B15" s="56" t="inlineStr">
        <is>
          <t>Home Depot (The)</t>
        </is>
      </c>
      <c r="C15" s="56" t="inlineStr">
        <is>
          <t>Consumer Discretionary</t>
        </is>
      </c>
      <c r="D15" s="56" t="inlineStr">
        <is>
          <t>Home Improvement Retail</t>
        </is>
      </c>
      <c r="E15" s="56" t="inlineStr">
        <is>
          <t>Atlanta, Georgia</t>
        </is>
      </c>
      <c r="F15" s="37">
        <f>IFERROR(VLOOKUP(E15,Metro_Map!$A$4:$B$187,2,FALSE()),E15)</f>
        <v/>
      </c>
      <c r="G15" s="37">
        <f>IF(F15="Foreign domicile","Y","N")</f>
        <v/>
      </c>
      <c r="H15" s="59" t="n">
        <v>368.16</v>
      </c>
      <c r="I15" s="59" t="n">
        <v>295.51</v>
      </c>
      <c r="J15" s="60" t="n">
        <v>-0.2338473843</v>
      </c>
      <c r="K15" s="37">
        <f>IF(AND(ISNUMBER(H15),ISNUMBER(I15)),"Y","N")</f>
        <v/>
      </c>
      <c r="L15" s="39">
        <f>IF(K15="Y",I15/H15-1,"")</f>
        <v/>
      </c>
      <c r="M15" s="57">
        <f>IF(K15="Y",LN(1+L15),"")</f>
        <v/>
      </c>
      <c r="N15" s="57">
        <f>IF(K15="Y",MAX(MIN(M15,Assumptions!$C$8),Assumptions!$B$8),"")</f>
        <v/>
      </c>
      <c r="O15" s="57">
        <f>IF(K15="Y",AVERAGEIFS($N$5:$N$504,$C$5:$C$504,C15),"")</f>
        <v/>
      </c>
      <c r="P15" s="57">
        <f>IF(K15="Y",N15-O15,"")</f>
        <v/>
      </c>
      <c r="Q15" s="37">
        <f>IF(G15="N",COUNTIFS($F$5:$F$504,F15),"")</f>
        <v/>
      </c>
      <c r="R15" s="37">
        <f>IF(G15="N",COUNTIFS($F$5:$F$504,F15,$C$5:$C$504,C15)-1,"")</f>
        <v/>
      </c>
      <c r="S15" s="57">
        <f>IF(G15="N",LN(Q15),"")</f>
        <v/>
      </c>
      <c r="T15" s="57">
        <f>IF(G15="N",LN(1+R15),"")</f>
        <v/>
      </c>
      <c r="U15" s="39">
        <f>IF(AND(K15="Y",ISNUMBER(J15)),(1+L15)/(1+J15)-1,"")</f>
        <v/>
      </c>
      <c r="V15" s="57">
        <f>IF(ISNUMBER(U15),LN(1+U15),"")</f>
        <v/>
      </c>
      <c r="W15" s="57">
        <f>IF(ISNUMBER(V15),MAX(MIN(V15,Assumptions!$C$9),Assumptions!$B$9),"")</f>
        <v/>
      </c>
      <c r="X15" s="57">
        <f>IF(AND(K15="Y",ISNUMBER(J15)),LN(1+J15),"")</f>
        <v/>
      </c>
      <c r="Y15" s="57">
        <f>IF(ISNUMBER(X15),MAX(MIN(X15,Assumptions!$C$10),Assumptions!$B$10),"")</f>
        <v/>
      </c>
      <c r="Z15" s="57">
        <f>IF(ISNUMBER(W15),W15-AVERAGEIFS($W$5:$W$504,$C$5:$C$504,C15),"")</f>
        <v/>
      </c>
      <c r="AA15" s="57">
        <f>IF(ISNUMBER(Y15),Y15-AVERAGEIFS($Y$5:$Y$504,$C$5:$C$504,C15),"")</f>
        <v/>
      </c>
    </row>
    <row r="16" ht="15" customHeight="1" s="74">
      <c r="A16" s="56" t="inlineStr">
        <is>
          <t>ICE</t>
        </is>
      </c>
      <c r="B16" s="56" t="inlineStr">
        <is>
          <t>Intercontinental Exchange</t>
        </is>
      </c>
      <c r="C16" s="56" t="inlineStr">
        <is>
          <t>Financials</t>
        </is>
      </c>
      <c r="D16" s="56" t="inlineStr">
        <is>
          <t>Financial Exchanges &amp; Data</t>
        </is>
      </c>
      <c r="E16" s="56" t="inlineStr">
        <is>
          <t>Atlanta, Georgia</t>
        </is>
      </c>
      <c r="F16" s="37">
        <f>IFERROR(VLOOKUP(E16,Metro_Map!$A$4:$B$187,2,FALSE()),E16)</f>
        <v/>
      </c>
      <c r="G16" s="37">
        <f>IF(F16="Foreign domicile","Y","N")</f>
        <v/>
      </c>
      <c r="H16" s="59" t="n">
        <v>151.56</v>
      </c>
      <c r="I16" s="59" t="n">
        <v>155.11</v>
      </c>
      <c r="J16" s="60" t="n">
        <v>0.001837187203</v>
      </c>
      <c r="K16" s="37">
        <f>IF(AND(ISNUMBER(H16),ISNUMBER(I16)),"Y","N")</f>
        <v/>
      </c>
      <c r="L16" s="39">
        <f>IF(K16="Y",I16/H16-1,"")</f>
        <v/>
      </c>
      <c r="M16" s="57">
        <f>IF(K16="Y",LN(1+L16),"")</f>
        <v/>
      </c>
      <c r="N16" s="57">
        <f>IF(K16="Y",MAX(MIN(M16,Assumptions!$C$8),Assumptions!$B$8),"")</f>
        <v/>
      </c>
      <c r="O16" s="57">
        <f>IF(K16="Y",AVERAGEIFS($N$5:$N$504,$C$5:$C$504,C16),"")</f>
        <v/>
      </c>
      <c r="P16" s="57">
        <f>IF(K16="Y",N16-O16,"")</f>
        <v/>
      </c>
      <c r="Q16" s="37">
        <f>IF(G16="N",COUNTIFS($F$5:$F$504,F16),"")</f>
        <v/>
      </c>
      <c r="R16" s="37">
        <f>IF(G16="N",COUNTIFS($F$5:$F$504,F16,$C$5:$C$504,C16)-1,"")</f>
        <v/>
      </c>
      <c r="S16" s="57">
        <f>IF(G16="N",LN(Q16),"")</f>
        <v/>
      </c>
      <c r="T16" s="57">
        <f>IF(G16="N",LN(1+R16),"")</f>
        <v/>
      </c>
      <c r="U16" s="39">
        <f>IF(AND(K16="Y",ISNUMBER(J16)),(1+L16)/(1+J16)-1,"")</f>
        <v/>
      </c>
      <c r="V16" s="57">
        <f>IF(ISNUMBER(U16),LN(1+U16),"")</f>
        <v/>
      </c>
      <c r="W16" s="57">
        <f>IF(ISNUMBER(V16),MAX(MIN(V16,Assumptions!$C$9),Assumptions!$B$9),"")</f>
        <v/>
      </c>
      <c r="X16" s="57">
        <f>IF(AND(K16="Y",ISNUMBER(J16)),LN(1+J16),"")</f>
        <v/>
      </c>
      <c r="Y16" s="57">
        <f>IF(ISNUMBER(X16),MAX(MIN(X16,Assumptions!$C$10),Assumptions!$B$10),"")</f>
        <v/>
      </c>
      <c r="Z16" s="57">
        <f>IF(ISNUMBER(W16),W16-AVERAGEIFS($W$5:$W$504,$C$5:$C$504,C16),"")</f>
        <v/>
      </c>
      <c r="AA16" s="57">
        <f>IF(ISNUMBER(Y16),Y16-AVERAGEIFS($Y$5:$Y$504,$C$5:$C$504,C16),"")</f>
        <v/>
      </c>
    </row>
    <row r="17" ht="15" customHeight="1" s="74">
      <c r="A17" s="56" t="inlineStr">
        <is>
          <t>IVZ</t>
        </is>
      </c>
      <c r="B17" s="56" t="inlineStr">
        <is>
          <t>Invesco</t>
        </is>
      </c>
      <c r="C17" s="56" t="inlineStr">
        <is>
          <t>Financials</t>
        </is>
      </c>
      <c r="D17" s="56" t="inlineStr">
        <is>
          <t>Asset Management &amp; Custody Banks</t>
        </is>
      </c>
      <c r="E17" s="56" t="inlineStr">
        <is>
          <t>Atlanta, Georgia</t>
        </is>
      </c>
      <c r="F17" s="37">
        <f>IFERROR(VLOOKUP(E17,Metro_Map!$A$4:$B$187,2,FALSE()),E17)</f>
        <v/>
      </c>
      <c r="G17" s="37">
        <f>IF(F17="Foreign domicile","Y","N")</f>
        <v/>
      </c>
      <c r="H17" s="59" t="n">
        <v>17.26</v>
      </c>
      <c r="I17" s="59" t="n">
        <v>27.93</v>
      </c>
      <c r="J17" s="60" t="n">
        <v>0.5951847704</v>
      </c>
      <c r="K17" s="37">
        <f>IF(AND(ISNUMBER(H17),ISNUMBER(I17)),"Y","N")</f>
        <v/>
      </c>
      <c r="L17" s="39">
        <f>IF(K17="Y",I17/H17-1,"")</f>
        <v/>
      </c>
      <c r="M17" s="57">
        <f>IF(K17="Y",LN(1+L17),"")</f>
        <v/>
      </c>
      <c r="N17" s="57">
        <f>IF(K17="Y",MAX(MIN(M17,Assumptions!$C$8),Assumptions!$B$8),"")</f>
        <v/>
      </c>
      <c r="O17" s="57">
        <f>IF(K17="Y",AVERAGEIFS($N$5:$N$504,$C$5:$C$504,C17),"")</f>
        <v/>
      </c>
      <c r="P17" s="57">
        <f>IF(K17="Y",N17-O17,"")</f>
        <v/>
      </c>
      <c r="Q17" s="37">
        <f>IF(G17="N",COUNTIFS($F$5:$F$504,F17),"")</f>
        <v/>
      </c>
      <c r="R17" s="37">
        <f>IF(G17="N",COUNTIFS($F$5:$F$504,F17,$C$5:$C$504,C17)-1,"")</f>
        <v/>
      </c>
      <c r="S17" s="57">
        <f>IF(G17="N",LN(Q17),"")</f>
        <v/>
      </c>
      <c r="T17" s="57">
        <f>IF(G17="N",LN(1+R17),"")</f>
        <v/>
      </c>
      <c r="U17" s="39">
        <f>IF(AND(K17="Y",ISNUMBER(J17)),(1+L17)/(1+J17)-1,"")</f>
        <v/>
      </c>
      <c r="V17" s="57">
        <f>IF(ISNUMBER(U17),LN(1+U17),"")</f>
        <v/>
      </c>
      <c r="W17" s="57">
        <f>IF(ISNUMBER(V17),MAX(MIN(V17,Assumptions!$C$9),Assumptions!$B$9),"")</f>
        <v/>
      </c>
      <c r="X17" s="57">
        <f>IF(AND(K17="Y",ISNUMBER(J17)),LN(1+J17),"")</f>
        <v/>
      </c>
      <c r="Y17" s="57">
        <f>IF(ISNUMBER(X17),MAX(MIN(X17,Assumptions!$C$10),Assumptions!$B$10),"")</f>
        <v/>
      </c>
      <c r="Z17" s="57">
        <f>IF(ISNUMBER(W17),W17-AVERAGEIFS($W$5:$W$504,$C$5:$C$504,C17),"")</f>
        <v/>
      </c>
      <c r="AA17" s="57">
        <f>IF(ISNUMBER(Y17),Y17-AVERAGEIFS($Y$5:$Y$504,$C$5:$C$504,C17),"")</f>
        <v/>
      </c>
    </row>
    <row r="18" ht="15" customHeight="1" s="74">
      <c r="A18" s="56" t="inlineStr">
        <is>
          <t>KO</t>
        </is>
      </c>
      <c r="B18" s="56" t="inlineStr">
        <is>
          <t>Coca-Cola Company (The)</t>
        </is>
      </c>
      <c r="C18" s="56" t="inlineStr">
        <is>
          <t>Consumer Staples</t>
        </is>
      </c>
      <c r="D18" s="56" t="inlineStr">
        <is>
          <t>Soft Drinks &amp; Non-alcoholic Beverages</t>
        </is>
      </c>
      <c r="E18" s="56" t="inlineStr">
        <is>
          <t>Atlanta, Georgia</t>
        </is>
      </c>
      <c r="F18" s="37">
        <f>IFERROR(VLOOKUP(E18,Metro_Map!$A$4:$B$187,2,FALSE()),E18)</f>
        <v/>
      </c>
      <c r="G18" s="37">
        <f>IF(F18="Foreign domicile","Y","N")</f>
        <v/>
      </c>
      <c r="H18" s="59" t="n">
        <v>66.73999999999999</v>
      </c>
      <c r="I18" s="59" t="n">
        <v>91.78</v>
      </c>
      <c r="J18" s="60" t="n">
        <v>0.4104329203</v>
      </c>
      <c r="K18" s="37">
        <f>IF(AND(ISNUMBER(H18),ISNUMBER(I18)),"Y","N")</f>
        <v/>
      </c>
      <c r="L18" s="39">
        <f>IF(K18="Y",I18/H18-1,"")</f>
        <v/>
      </c>
      <c r="M18" s="57">
        <f>IF(K18="Y",LN(1+L18),"")</f>
        <v/>
      </c>
      <c r="N18" s="57">
        <f>IF(K18="Y",MAX(MIN(M18,Assumptions!$C$8),Assumptions!$B$8),"")</f>
        <v/>
      </c>
      <c r="O18" s="57">
        <f>IF(K18="Y",AVERAGEIFS($N$5:$N$504,$C$5:$C$504,C18),"")</f>
        <v/>
      </c>
      <c r="P18" s="57">
        <f>IF(K18="Y",N18-O18,"")</f>
        <v/>
      </c>
      <c r="Q18" s="37">
        <f>IF(G18="N",COUNTIFS($F$5:$F$504,F18),"")</f>
        <v/>
      </c>
      <c r="R18" s="37">
        <f>IF(G18="N",COUNTIFS($F$5:$F$504,F18,$C$5:$C$504,C18)-1,"")</f>
        <v/>
      </c>
      <c r="S18" s="57">
        <f>IF(G18="N",LN(Q18),"")</f>
        <v/>
      </c>
      <c r="T18" s="57">
        <f>IF(G18="N",LN(1+R18),"")</f>
        <v/>
      </c>
      <c r="U18" s="39">
        <f>IF(AND(K18="Y",ISNUMBER(J18)),(1+L18)/(1+J18)-1,"")</f>
        <v/>
      </c>
      <c r="V18" s="57">
        <f>IF(ISNUMBER(U18),LN(1+U18),"")</f>
        <v/>
      </c>
      <c r="W18" s="57">
        <f>IF(ISNUMBER(V18),MAX(MIN(V18,Assumptions!$C$9),Assumptions!$B$9),"")</f>
        <v/>
      </c>
      <c r="X18" s="57">
        <f>IF(AND(K18="Y",ISNUMBER(J18)),LN(1+J18),"")</f>
        <v/>
      </c>
      <c r="Y18" s="57">
        <f>IF(ISNUMBER(X18),MAX(MIN(X18,Assumptions!$C$10),Assumptions!$B$10),"")</f>
        <v/>
      </c>
      <c r="Z18" s="57">
        <f>IF(ISNUMBER(W18),W18-AVERAGEIFS($W$5:$W$504,$C$5:$C$504,C18),"")</f>
        <v/>
      </c>
      <c r="AA18" s="57">
        <f>IF(ISNUMBER(Y18),Y18-AVERAGEIFS($Y$5:$Y$504,$C$5:$C$504,C18),"")</f>
        <v/>
      </c>
    </row>
    <row r="19" ht="15" customHeight="1" s="74">
      <c r="A19" s="56" t="inlineStr">
        <is>
          <t>NSC</t>
        </is>
      </c>
      <c r="B19" s="56" t="inlineStr">
        <is>
          <t>Norfolk Southern Railway</t>
        </is>
      </c>
      <c r="C19" s="56" t="inlineStr">
        <is>
          <t>Industrials</t>
        </is>
      </c>
      <c r="D19" s="56" t="inlineStr">
        <is>
          <t>Rail Transportation</t>
        </is>
      </c>
      <c r="E19" s="56" t="inlineStr">
        <is>
          <t>Atlanta, Georgia</t>
        </is>
      </c>
      <c r="F19" s="37">
        <f>IFERROR(VLOOKUP(E19,Metro_Map!$A$4:$B$187,2,FALSE()),E19)</f>
        <v/>
      </c>
      <c r="G19" s="37">
        <f>IF(F19="Foreign domicile","Y","N")</f>
        <v/>
      </c>
      <c r="H19" s="59" t="n">
        <v>249.56</v>
      </c>
      <c r="I19" s="59" t="n">
        <v>323.73</v>
      </c>
      <c r="J19" s="60" t="n">
        <v>0.2859862758</v>
      </c>
      <c r="K19" s="37">
        <f>IF(AND(ISNUMBER(H19),ISNUMBER(I19)),"Y","N")</f>
        <v/>
      </c>
      <c r="L19" s="39">
        <f>IF(K19="Y",I19/H19-1,"")</f>
        <v/>
      </c>
      <c r="M19" s="57">
        <f>IF(K19="Y",LN(1+L19),"")</f>
        <v/>
      </c>
      <c r="N19" s="57">
        <f>IF(K19="Y",MAX(MIN(M19,Assumptions!$C$8),Assumptions!$B$8),"")</f>
        <v/>
      </c>
      <c r="O19" s="57">
        <f>IF(K19="Y",AVERAGEIFS($N$5:$N$504,$C$5:$C$504,C19),"")</f>
        <v/>
      </c>
      <c r="P19" s="57">
        <f>IF(K19="Y",N19-O19,"")</f>
        <v/>
      </c>
      <c r="Q19" s="37">
        <f>IF(G19="N",COUNTIFS($F$5:$F$504,F19),"")</f>
        <v/>
      </c>
      <c r="R19" s="37">
        <f>IF(G19="N",COUNTIFS($F$5:$F$504,F19,$C$5:$C$504,C19)-1,"")</f>
        <v/>
      </c>
      <c r="S19" s="57">
        <f>IF(G19="N",LN(Q19),"")</f>
        <v/>
      </c>
      <c r="T19" s="57">
        <f>IF(G19="N",LN(1+R19),"")</f>
        <v/>
      </c>
      <c r="U19" s="39">
        <f>IF(AND(K19="Y",ISNUMBER(J19)),(1+L19)/(1+J19)-1,"")</f>
        <v/>
      </c>
      <c r="V19" s="57">
        <f>IF(ISNUMBER(U19),LN(1+U19),"")</f>
        <v/>
      </c>
      <c r="W19" s="57">
        <f>IF(ISNUMBER(V19),MAX(MIN(V19,Assumptions!$C$9),Assumptions!$B$9),"")</f>
        <v/>
      </c>
      <c r="X19" s="57">
        <f>IF(AND(K19="Y",ISNUMBER(J19)),LN(1+J19),"")</f>
        <v/>
      </c>
      <c r="Y19" s="57">
        <f>IF(ISNUMBER(X19),MAX(MIN(X19,Assumptions!$C$10),Assumptions!$B$10),"")</f>
        <v/>
      </c>
      <c r="Z19" s="57">
        <f>IF(ISNUMBER(W19),W19-AVERAGEIFS($W$5:$W$504,$C$5:$C$504,C19),"")</f>
        <v/>
      </c>
      <c r="AA19" s="57">
        <f>IF(ISNUMBER(Y19),Y19-AVERAGEIFS($Y$5:$Y$504,$C$5:$C$504,C19),"")</f>
        <v/>
      </c>
    </row>
    <row r="20" ht="15" customHeight="1" s="74">
      <c r="A20" s="56" t="inlineStr">
        <is>
          <t>PHM</t>
        </is>
      </c>
      <c r="B20" s="56" t="inlineStr">
        <is>
          <t>PulteGroup</t>
        </is>
      </c>
      <c r="C20" s="56" t="inlineStr">
        <is>
          <t>Consumer Discretionary</t>
        </is>
      </c>
      <c r="D20" s="56" t="inlineStr">
        <is>
          <t>Homebuilding</t>
        </is>
      </c>
      <c r="E20" s="56" t="inlineStr">
        <is>
          <t>Atlanta, Georgia</t>
        </is>
      </c>
      <c r="F20" s="37">
        <f>IFERROR(VLOOKUP(E20,Metro_Map!$A$4:$B$187,2,FALSE()),E20)</f>
        <v/>
      </c>
      <c r="G20" s="37">
        <f>IF(F20="Foreign domicile","Y","N")</f>
        <v/>
      </c>
      <c r="H20" s="59" t="n">
        <v>132</v>
      </c>
      <c r="I20" s="59" t="n">
        <v>109.35</v>
      </c>
      <c r="J20" s="60" t="n">
        <v>-0.1509830407</v>
      </c>
      <c r="K20" s="37">
        <f>IF(AND(ISNUMBER(H20),ISNUMBER(I20)),"Y","N")</f>
        <v/>
      </c>
      <c r="L20" s="39">
        <f>IF(K20="Y",I20/H20-1,"")</f>
        <v/>
      </c>
      <c r="M20" s="57">
        <f>IF(K20="Y",LN(1+L20),"")</f>
        <v/>
      </c>
      <c r="N20" s="57">
        <f>IF(K20="Y",MAX(MIN(M20,Assumptions!$C$8),Assumptions!$B$8),"")</f>
        <v/>
      </c>
      <c r="O20" s="57">
        <f>IF(K20="Y",AVERAGEIFS($N$5:$N$504,$C$5:$C$504,C20),"")</f>
        <v/>
      </c>
      <c r="P20" s="57">
        <f>IF(K20="Y",N20-O20,"")</f>
        <v/>
      </c>
      <c r="Q20" s="37">
        <f>IF(G20="N",COUNTIFS($F$5:$F$504,F20),"")</f>
        <v/>
      </c>
      <c r="R20" s="37">
        <f>IF(G20="N",COUNTIFS($F$5:$F$504,F20,$C$5:$C$504,C20)-1,"")</f>
        <v/>
      </c>
      <c r="S20" s="57">
        <f>IF(G20="N",LN(Q20),"")</f>
        <v/>
      </c>
      <c r="T20" s="57">
        <f>IF(G20="N",LN(1+R20),"")</f>
        <v/>
      </c>
      <c r="U20" s="39">
        <f>IF(AND(K20="Y",ISNUMBER(J20)),(1+L20)/(1+J20)-1,"")</f>
        <v/>
      </c>
      <c r="V20" s="57">
        <f>IF(ISNUMBER(U20),LN(1+U20),"")</f>
        <v/>
      </c>
      <c r="W20" s="57">
        <f>IF(ISNUMBER(V20),MAX(MIN(V20,Assumptions!$C$9),Assumptions!$B$9),"")</f>
        <v/>
      </c>
      <c r="X20" s="57">
        <f>IF(AND(K20="Y",ISNUMBER(J20)),LN(1+J20),"")</f>
        <v/>
      </c>
      <c r="Y20" s="57">
        <f>IF(ISNUMBER(X20),MAX(MIN(X20,Assumptions!$C$10),Assumptions!$B$10),"")</f>
        <v/>
      </c>
      <c r="Z20" s="57">
        <f>IF(ISNUMBER(W20),W20-AVERAGEIFS($W$5:$W$504,$C$5:$C$504,C20),"")</f>
        <v/>
      </c>
      <c r="AA20" s="57">
        <f>IF(ISNUMBER(Y20),Y20-AVERAGEIFS($Y$5:$Y$504,$C$5:$C$504,C20),"")</f>
        <v/>
      </c>
    </row>
    <row r="21" ht="15" customHeight="1" s="74">
      <c r="A21" s="56" t="inlineStr">
        <is>
          <t>ROL</t>
        </is>
      </c>
      <c r="B21" s="56" t="inlineStr">
        <is>
          <t>Rollins, Inc.</t>
        </is>
      </c>
      <c r="C21" s="56" t="inlineStr">
        <is>
          <t>Industrials</t>
        </is>
      </c>
      <c r="D21" s="56" t="inlineStr">
        <is>
          <t>Environmental &amp; Facilities Services</t>
        </is>
      </c>
      <c r="E21" s="56" t="inlineStr">
        <is>
          <t>Atlanta, Georgia</t>
        </is>
      </c>
      <c r="F21" s="37">
        <f>IFERROR(VLOOKUP(E21,Metro_Map!$A$4:$B$187,2,FALSE()),E21)</f>
        <v/>
      </c>
      <c r="G21" s="37">
        <f>IF(F21="Foreign domicile","Y","N")</f>
        <v/>
      </c>
      <c r="H21" s="59" t="n">
        <v>47.91</v>
      </c>
      <c r="I21" s="59" t="n">
        <v>32.63</v>
      </c>
      <c r="J21" s="60" t="n">
        <v>-0.3015447992</v>
      </c>
      <c r="K21" s="37">
        <f>IF(AND(ISNUMBER(H21),ISNUMBER(I21)),"Y","N")</f>
        <v/>
      </c>
      <c r="L21" s="39">
        <f>IF(K21="Y",I21/H21-1,"")</f>
        <v/>
      </c>
      <c r="M21" s="57">
        <f>IF(K21="Y",LN(1+L21),"")</f>
        <v/>
      </c>
      <c r="N21" s="57">
        <f>IF(K21="Y",MAX(MIN(M21,Assumptions!$C$8),Assumptions!$B$8),"")</f>
        <v/>
      </c>
      <c r="O21" s="57">
        <f>IF(K21="Y",AVERAGEIFS($N$5:$N$504,$C$5:$C$504,C21),"")</f>
        <v/>
      </c>
      <c r="P21" s="57">
        <f>IF(K21="Y",N21-O21,"")</f>
        <v/>
      </c>
      <c r="Q21" s="37">
        <f>IF(G21="N",COUNTIFS($F$5:$F$504,F21),"")</f>
        <v/>
      </c>
      <c r="R21" s="37">
        <f>IF(G21="N",COUNTIFS($F$5:$F$504,F21,$C$5:$C$504,C21)-1,"")</f>
        <v/>
      </c>
      <c r="S21" s="57">
        <f>IF(G21="N",LN(Q21),"")</f>
        <v/>
      </c>
      <c r="T21" s="57">
        <f>IF(G21="N",LN(1+R21),"")</f>
        <v/>
      </c>
      <c r="U21" s="39">
        <f>IF(AND(K21="Y",ISNUMBER(J21)),(1+L21)/(1+J21)-1,"")</f>
        <v/>
      </c>
      <c r="V21" s="57">
        <f>IF(ISNUMBER(U21),LN(1+U21),"")</f>
        <v/>
      </c>
      <c r="W21" s="57">
        <f>IF(ISNUMBER(V21),MAX(MIN(V21,Assumptions!$C$9),Assumptions!$B$9),"")</f>
        <v/>
      </c>
      <c r="X21" s="57">
        <f>IF(AND(K21="Y",ISNUMBER(J21)),LN(1+J21),"")</f>
        <v/>
      </c>
      <c r="Y21" s="57">
        <f>IF(ISNUMBER(X21),MAX(MIN(X21,Assumptions!$C$10),Assumptions!$B$10),"")</f>
        <v/>
      </c>
      <c r="Z21" s="57">
        <f>IF(ISNUMBER(W21),W21-AVERAGEIFS($W$5:$W$504,$C$5:$C$504,C21),"")</f>
        <v/>
      </c>
      <c r="AA21" s="57">
        <f>IF(ISNUMBER(Y21),Y21-AVERAGEIFS($Y$5:$Y$504,$C$5:$C$504,C21),"")</f>
        <v/>
      </c>
    </row>
    <row r="22" ht="15" customHeight="1" s="74">
      <c r="A22" s="56" t="inlineStr">
        <is>
          <t>SO</t>
        </is>
      </c>
      <c r="B22" s="56" t="inlineStr">
        <is>
          <t>Southern Company</t>
        </is>
      </c>
      <c r="C22" s="56" t="inlineStr">
        <is>
          <t>Utilities</t>
        </is>
      </c>
      <c r="D22" s="56" t="inlineStr">
        <is>
          <t>Electric Utilities</t>
        </is>
      </c>
      <c r="E22" s="56" t="inlineStr">
        <is>
          <t>Atlanta, Georgia</t>
        </is>
      </c>
      <c r="F22" s="37">
        <f>IFERROR(VLOOKUP(E22,Metro_Map!$A$4:$B$187,2,FALSE()),E22)</f>
        <v/>
      </c>
      <c r="G22" s="37">
        <f>IF(F22="Foreign domicile","Y","N")</f>
        <v/>
      </c>
      <c r="H22" s="59" t="n">
        <v>83.52</v>
      </c>
      <c r="I22" s="59" t="n">
        <v>89.38</v>
      </c>
      <c r="J22" s="60" t="n">
        <v>0.005975197294</v>
      </c>
      <c r="K22" s="37">
        <f>IF(AND(ISNUMBER(H22),ISNUMBER(I22)),"Y","N")</f>
        <v/>
      </c>
      <c r="L22" s="39">
        <f>IF(K22="Y",I22/H22-1,"")</f>
        <v/>
      </c>
      <c r="M22" s="57">
        <f>IF(K22="Y",LN(1+L22),"")</f>
        <v/>
      </c>
      <c r="N22" s="57">
        <f>IF(K22="Y",MAX(MIN(M22,Assumptions!$C$8),Assumptions!$B$8),"")</f>
        <v/>
      </c>
      <c r="O22" s="57">
        <f>IF(K22="Y",AVERAGEIFS($N$5:$N$504,$C$5:$C$504,C22),"")</f>
        <v/>
      </c>
      <c r="P22" s="57">
        <f>IF(K22="Y",N22-O22,"")</f>
        <v/>
      </c>
      <c r="Q22" s="37">
        <f>IF(G22="N",COUNTIFS($F$5:$F$504,F22),"")</f>
        <v/>
      </c>
      <c r="R22" s="37">
        <f>IF(G22="N",COUNTIFS($F$5:$F$504,F22,$C$5:$C$504,C22)-1,"")</f>
        <v/>
      </c>
      <c r="S22" s="57">
        <f>IF(G22="N",LN(Q22),"")</f>
        <v/>
      </c>
      <c r="T22" s="57">
        <f>IF(G22="N",LN(1+R22),"")</f>
        <v/>
      </c>
      <c r="U22" s="39">
        <f>IF(AND(K22="Y",ISNUMBER(J22)),(1+L22)/(1+J22)-1,"")</f>
        <v/>
      </c>
      <c r="V22" s="57">
        <f>IF(ISNUMBER(U22),LN(1+U22),"")</f>
        <v/>
      </c>
      <c r="W22" s="57">
        <f>IF(ISNUMBER(V22),MAX(MIN(V22,Assumptions!$C$9),Assumptions!$B$9),"")</f>
        <v/>
      </c>
      <c r="X22" s="57">
        <f>IF(AND(K22="Y",ISNUMBER(J22)),LN(1+J22),"")</f>
        <v/>
      </c>
      <c r="Y22" s="57">
        <f>IF(ISNUMBER(X22),MAX(MIN(X22,Assumptions!$C$10),Assumptions!$B$10),"")</f>
        <v/>
      </c>
      <c r="Z22" s="57">
        <f>IF(ISNUMBER(W22),W22-AVERAGEIFS($W$5:$W$504,$C$5:$C$504,C22),"")</f>
        <v/>
      </c>
      <c r="AA22" s="57">
        <f>IF(ISNUMBER(Y22),Y22-AVERAGEIFS($Y$5:$Y$504,$C$5:$C$504,C22),"")</f>
        <v/>
      </c>
    </row>
    <row r="23" ht="15" customHeight="1" s="74">
      <c r="A23" s="56" t="inlineStr">
        <is>
          <t>UPS</t>
        </is>
      </c>
      <c r="B23" s="56" t="inlineStr">
        <is>
          <t>United Parcel Service</t>
        </is>
      </c>
      <c r="C23" s="56" t="inlineStr">
        <is>
          <t>Industrials</t>
        </is>
      </c>
      <c r="D23" s="56" t="inlineStr">
        <is>
          <t>Air Freight &amp; Logistics</t>
        </is>
      </c>
      <c r="E23" s="56" t="inlineStr">
        <is>
          <t>Sandy Springs, Georgia</t>
        </is>
      </c>
      <c r="F23" s="37">
        <f>IFERROR(VLOOKUP(E23,Metro_Map!$A$4:$B$187,2,FALSE()),E23)</f>
        <v/>
      </c>
      <c r="G23" s="37">
        <f>IF(F23="Foreign domicile","Y","N")</f>
        <v/>
      </c>
      <c r="H23" s="59" t="n">
        <v>130.37</v>
      </c>
      <c r="I23" s="59" t="n">
        <v>95.78</v>
      </c>
      <c r="J23" s="60" t="n">
        <v>-0.2720412433</v>
      </c>
      <c r="K23" s="37">
        <f>IF(AND(ISNUMBER(H23),ISNUMBER(I23)),"Y","N")</f>
        <v/>
      </c>
      <c r="L23" s="39">
        <f>IF(K23="Y",I23/H23-1,"")</f>
        <v/>
      </c>
      <c r="M23" s="57">
        <f>IF(K23="Y",LN(1+L23),"")</f>
        <v/>
      </c>
      <c r="N23" s="57">
        <f>IF(K23="Y",MAX(MIN(M23,Assumptions!$C$8),Assumptions!$B$8),"")</f>
        <v/>
      </c>
      <c r="O23" s="57">
        <f>IF(K23="Y",AVERAGEIFS($N$5:$N$504,$C$5:$C$504,C23),"")</f>
        <v/>
      </c>
      <c r="P23" s="57">
        <f>IF(K23="Y",N23-O23,"")</f>
        <v/>
      </c>
      <c r="Q23" s="37">
        <f>IF(G23="N",COUNTIFS($F$5:$F$504,F23),"")</f>
        <v/>
      </c>
      <c r="R23" s="37">
        <f>IF(G23="N",COUNTIFS($F$5:$F$504,F23,$C$5:$C$504,C23)-1,"")</f>
        <v/>
      </c>
      <c r="S23" s="57">
        <f>IF(G23="N",LN(Q23),"")</f>
        <v/>
      </c>
      <c r="T23" s="57">
        <f>IF(G23="N",LN(1+R23),"")</f>
        <v/>
      </c>
      <c r="U23" s="39">
        <f>IF(AND(K23="Y",ISNUMBER(J23)),(1+L23)/(1+J23)-1,"")</f>
        <v/>
      </c>
      <c r="V23" s="57">
        <f>IF(ISNUMBER(U23),LN(1+U23),"")</f>
        <v/>
      </c>
      <c r="W23" s="57">
        <f>IF(ISNUMBER(V23),MAX(MIN(V23,Assumptions!$C$9),Assumptions!$B$9),"")</f>
        <v/>
      </c>
      <c r="X23" s="57">
        <f>IF(AND(K23="Y",ISNUMBER(J23)),LN(1+J23),"")</f>
        <v/>
      </c>
      <c r="Y23" s="57">
        <f>IF(ISNUMBER(X23),MAX(MIN(X23,Assumptions!$C$10),Assumptions!$B$10),"")</f>
        <v/>
      </c>
      <c r="Z23" s="57">
        <f>IF(ISNUMBER(W23),W23-AVERAGEIFS($W$5:$W$504,$C$5:$C$504,C23),"")</f>
        <v/>
      </c>
      <c r="AA23" s="57">
        <f>IF(ISNUMBER(Y23),Y23-AVERAGEIFS($Y$5:$Y$504,$C$5:$C$504,C23),"")</f>
        <v/>
      </c>
    </row>
    <row r="24" ht="15" customHeight="1" s="74">
      <c r="A24" s="56" t="inlineStr">
        <is>
          <t>CRWD</t>
        </is>
      </c>
      <c r="B24" s="56" t="inlineStr">
        <is>
          <t>CrowdStrike</t>
        </is>
      </c>
      <c r="C24" s="56" t="inlineStr">
        <is>
          <t>Information Technology</t>
        </is>
      </c>
      <c r="D24" s="56" t="inlineStr">
        <is>
          <t>Systems Software</t>
        </is>
      </c>
      <c r="E24" s="56" t="inlineStr">
        <is>
          <t>Austin, Texas</t>
        </is>
      </c>
      <c r="F24" s="37">
        <f>IFERROR(VLOOKUP(E24,Metro_Map!$A$4:$B$187,2,FALSE()),E24)</f>
        <v/>
      </c>
      <c r="G24" s="37">
        <f>IF(F24="Foreign domicile","Y","N")</f>
        <v/>
      </c>
      <c r="H24" s="59" t="n">
        <v>57.99</v>
      </c>
      <c r="I24" s="59" t="n">
        <v>249.29</v>
      </c>
      <c r="J24" s="60" t="n">
        <v>2.151105332</v>
      </c>
      <c r="K24" s="37">
        <f>IF(AND(ISNUMBER(H24),ISNUMBER(I24)),"Y","N")</f>
        <v/>
      </c>
      <c r="L24" s="39">
        <f>IF(K24="Y",I24/H24-1,"")</f>
        <v/>
      </c>
      <c r="M24" s="57">
        <f>IF(K24="Y",LN(1+L24),"")</f>
        <v/>
      </c>
      <c r="N24" s="57">
        <f>IF(K24="Y",MAX(MIN(M24,Assumptions!$C$8),Assumptions!$B$8),"")</f>
        <v/>
      </c>
      <c r="O24" s="57">
        <f>IF(K24="Y",AVERAGEIFS($N$5:$N$504,$C$5:$C$504,C24),"")</f>
        <v/>
      </c>
      <c r="P24" s="57">
        <f>IF(K24="Y",N24-O24,"")</f>
        <v/>
      </c>
      <c r="Q24" s="37">
        <f>IF(G24="N",COUNTIFS($F$5:$F$504,F24),"")</f>
        <v/>
      </c>
      <c r="R24" s="37">
        <f>IF(G24="N",COUNTIFS($F$5:$F$504,F24,$C$5:$C$504,C24)-1,"")</f>
        <v/>
      </c>
      <c r="S24" s="57">
        <f>IF(G24="N",LN(Q24),"")</f>
        <v/>
      </c>
      <c r="T24" s="57">
        <f>IF(G24="N",LN(1+R24),"")</f>
        <v/>
      </c>
      <c r="U24" s="39">
        <f>IF(AND(K24="Y",ISNUMBER(J24)),(1+L24)/(1+J24)-1,"")</f>
        <v/>
      </c>
      <c r="V24" s="57">
        <f>IF(ISNUMBER(U24),LN(1+U24),"")</f>
        <v/>
      </c>
      <c r="W24" s="57">
        <f>IF(ISNUMBER(V24),MAX(MIN(V24,Assumptions!$C$9),Assumptions!$B$9),"")</f>
        <v/>
      </c>
      <c r="X24" s="57">
        <f>IF(AND(K24="Y",ISNUMBER(J24)),LN(1+J24),"")</f>
        <v/>
      </c>
      <c r="Y24" s="57">
        <f>IF(ISNUMBER(X24),MAX(MIN(X24,Assumptions!$C$10),Assumptions!$B$10),"")</f>
        <v/>
      </c>
      <c r="Z24" s="57">
        <f>IF(ISNUMBER(W24),W24-AVERAGEIFS($W$5:$W$504,$C$5:$C$504,C24),"")</f>
        <v/>
      </c>
      <c r="AA24" s="57">
        <f>IF(ISNUMBER(Y24),Y24-AVERAGEIFS($Y$5:$Y$504,$C$5:$C$504,C24),"")</f>
        <v/>
      </c>
    </row>
    <row r="25" ht="15" customHeight="1" s="74">
      <c r="A25" s="56" t="inlineStr">
        <is>
          <t>DLR</t>
        </is>
      </c>
      <c r="B25" s="56" t="inlineStr">
        <is>
          <t>Digital Realty</t>
        </is>
      </c>
      <c r="C25" s="56" t="inlineStr">
        <is>
          <t>Real Estate</t>
        </is>
      </c>
      <c r="D25" s="56" t="inlineStr">
        <is>
          <t>Data Center REITs</t>
        </is>
      </c>
      <c r="E25" s="56" t="inlineStr">
        <is>
          <t>Austin, Texas</t>
        </is>
      </c>
      <c r="F25" s="37">
        <f>IFERROR(VLOOKUP(E25,Metro_Map!$A$4:$B$187,2,FALSE()),E25)</f>
        <v/>
      </c>
      <c r="G25" s="37">
        <f>IF(F25="Foreign domicile","Y","N")</f>
        <v/>
      </c>
      <c r="H25" s="59" t="n">
        <v>149.49</v>
      </c>
      <c r="I25" s="59" t="n">
        <v>172.09</v>
      </c>
      <c r="J25" s="60" t="n">
        <v>-0.04955253563</v>
      </c>
      <c r="K25" s="37">
        <f>IF(AND(ISNUMBER(H25),ISNUMBER(I25)),"Y","N")</f>
        <v/>
      </c>
      <c r="L25" s="39">
        <f>IF(K25="Y",I25/H25-1,"")</f>
        <v/>
      </c>
      <c r="M25" s="57">
        <f>IF(K25="Y",LN(1+L25),"")</f>
        <v/>
      </c>
      <c r="N25" s="57">
        <f>IF(K25="Y",MAX(MIN(M25,Assumptions!$C$8),Assumptions!$B$8),"")</f>
        <v/>
      </c>
      <c r="O25" s="57">
        <f>IF(K25="Y",AVERAGEIFS($N$5:$N$504,$C$5:$C$504,C25),"")</f>
        <v/>
      </c>
      <c r="P25" s="57">
        <f>IF(K25="Y",N25-O25,"")</f>
        <v/>
      </c>
      <c r="Q25" s="37">
        <f>IF(G25="N",COUNTIFS($F$5:$F$504,F25),"")</f>
        <v/>
      </c>
      <c r="R25" s="37">
        <f>IF(G25="N",COUNTIFS($F$5:$F$504,F25,$C$5:$C$504,C25)-1,"")</f>
        <v/>
      </c>
      <c r="S25" s="57">
        <f>IF(G25="N",LN(Q25),"")</f>
        <v/>
      </c>
      <c r="T25" s="57">
        <f>IF(G25="N",LN(1+R25),"")</f>
        <v/>
      </c>
      <c r="U25" s="39">
        <f>IF(AND(K25="Y",ISNUMBER(J25)),(1+L25)/(1+J25)-1,"")</f>
        <v/>
      </c>
      <c r="V25" s="57">
        <f>IF(ISNUMBER(U25),LN(1+U25),"")</f>
        <v/>
      </c>
      <c r="W25" s="57">
        <f>IF(ISNUMBER(V25),MAX(MIN(V25,Assumptions!$C$9),Assumptions!$B$9),"")</f>
        <v/>
      </c>
      <c r="X25" s="57">
        <f>IF(AND(K25="Y",ISNUMBER(J25)),LN(1+J25),"")</f>
        <v/>
      </c>
      <c r="Y25" s="57">
        <f>IF(ISNUMBER(X25),MAX(MIN(X25,Assumptions!$C$10),Assumptions!$B$10),"")</f>
        <v/>
      </c>
      <c r="Z25" s="57">
        <f>IF(ISNUMBER(W25),W25-AVERAGEIFS($W$5:$W$504,$C$5:$C$504,C25),"")</f>
        <v/>
      </c>
      <c r="AA25" s="57">
        <f>IF(ISNUMBER(Y25),Y25-AVERAGEIFS($Y$5:$Y$504,$C$5:$C$504,C25),"")</f>
        <v/>
      </c>
    </row>
    <row r="26" ht="15" customHeight="1" s="74">
      <c r="A26" s="56" t="inlineStr">
        <is>
          <t>ORCL</t>
        </is>
      </c>
      <c r="B26" s="56" t="inlineStr">
        <is>
          <t>Oracle Corporation</t>
        </is>
      </c>
      <c r="C26" s="56" t="inlineStr">
        <is>
          <t>Information Technology</t>
        </is>
      </c>
      <c r="D26" s="56" t="inlineStr">
        <is>
          <t>Application Software</t>
        </is>
      </c>
      <c r="E26" s="56" t="inlineStr">
        <is>
          <t>Austin, Texas</t>
        </is>
      </c>
      <c r="F26" s="37">
        <f>IFERROR(VLOOKUP(E26,Metro_Map!$A$4:$B$187,2,FALSE()),E26)</f>
        <v/>
      </c>
      <c r="G26" s="37">
        <f>IF(F26="Foreign domicile","Y","N")</f>
        <v/>
      </c>
      <c r="H26" s="59" t="n">
        <v>139.45</v>
      </c>
      <c r="I26" s="59" t="n">
        <v>130.55</v>
      </c>
      <c r="J26" s="60" t="n">
        <v>-0.2168471301</v>
      </c>
      <c r="K26" s="37">
        <f>IF(AND(ISNUMBER(H26),ISNUMBER(I26)),"Y","N")</f>
        <v/>
      </c>
      <c r="L26" s="39">
        <f>IF(K26="Y",I26/H26-1,"")</f>
        <v/>
      </c>
      <c r="M26" s="57">
        <f>IF(K26="Y",LN(1+L26),"")</f>
        <v/>
      </c>
      <c r="N26" s="57">
        <f>IF(K26="Y",MAX(MIN(M26,Assumptions!$C$8),Assumptions!$B$8),"")</f>
        <v/>
      </c>
      <c r="O26" s="57">
        <f>IF(K26="Y",AVERAGEIFS($N$5:$N$504,$C$5:$C$504,C26),"")</f>
        <v/>
      </c>
      <c r="P26" s="57">
        <f>IF(K26="Y",N26-O26,"")</f>
        <v/>
      </c>
      <c r="Q26" s="37">
        <f>IF(G26="N",COUNTIFS($F$5:$F$504,F26),"")</f>
        <v/>
      </c>
      <c r="R26" s="37">
        <f>IF(G26="N",COUNTIFS($F$5:$F$504,F26,$C$5:$C$504,C26)-1,"")</f>
        <v/>
      </c>
      <c r="S26" s="57">
        <f>IF(G26="N",LN(Q26),"")</f>
        <v/>
      </c>
      <c r="T26" s="57">
        <f>IF(G26="N",LN(1+R26),"")</f>
        <v/>
      </c>
      <c r="U26" s="39">
        <f>IF(AND(K26="Y",ISNUMBER(J26)),(1+L26)/(1+J26)-1,"")</f>
        <v/>
      </c>
      <c r="V26" s="57">
        <f>IF(ISNUMBER(U26),LN(1+U26),"")</f>
        <v/>
      </c>
      <c r="W26" s="57">
        <f>IF(ISNUMBER(V26),MAX(MIN(V26,Assumptions!$C$9),Assumptions!$B$9),"")</f>
        <v/>
      </c>
      <c r="X26" s="57">
        <f>IF(AND(K26="Y",ISNUMBER(J26)),LN(1+J26),"")</f>
        <v/>
      </c>
      <c r="Y26" s="57">
        <f>IF(ISNUMBER(X26),MAX(MIN(X26,Assumptions!$C$10),Assumptions!$B$10),"")</f>
        <v/>
      </c>
      <c r="Z26" s="57">
        <f>IF(ISNUMBER(W26),W26-AVERAGEIFS($W$5:$W$504,$C$5:$C$504,C26),"")</f>
        <v/>
      </c>
      <c r="AA26" s="57">
        <f>IF(ISNUMBER(Y26),Y26-AVERAGEIFS($Y$5:$Y$504,$C$5:$C$504,C26),"")</f>
        <v/>
      </c>
    </row>
    <row r="27" ht="15" customHeight="1" s="74">
      <c r="A27" s="56" t="inlineStr">
        <is>
          <t>TSLA</t>
        </is>
      </c>
      <c r="B27" s="56" t="inlineStr">
        <is>
          <t>Tesla, Inc.</t>
        </is>
      </c>
      <c r="C27" s="56" t="inlineStr">
        <is>
          <t>Consumer Discretionary</t>
        </is>
      </c>
      <c r="D27" s="56" t="inlineStr">
        <is>
          <t>Automobile Manufacturers</t>
        </is>
      </c>
      <c r="E27" s="56" t="inlineStr">
        <is>
          <t>Austin, Texas</t>
        </is>
      </c>
      <c r="F27" s="37">
        <f>IFERROR(VLOOKUP(E27,Metro_Map!$A$4:$B$187,2,FALSE()),E27)</f>
        <v/>
      </c>
      <c r="G27" s="37">
        <f>IF(F27="Foreign domicile","Y","N")</f>
        <v/>
      </c>
      <c r="H27" s="59" t="n">
        <v>232.07</v>
      </c>
      <c r="I27" s="59" t="n">
        <v>367.16</v>
      </c>
      <c r="J27" s="60" t="n">
        <v>0.4383550748</v>
      </c>
      <c r="K27" s="37">
        <f>IF(AND(ISNUMBER(H27),ISNUMBER(I27)),"Y","N")</f>
        <v/>
      </c>
      <c r="L27" s="39">
        <f>IF(K27="Y",I27/H27-1,"")</f>
        <v/>
      </c>
      <c r="M27" s="57">
        <f>IF(K27="Y",LN(1+L27),"")</f>
        <v/>
      </c>
      <c r="N27" s="57">
        <f>IF(K27="Y",MAX(MIN(M27,Assumptions!$C$8),Assumptions!$B$8),"")</f>
        <v/>
      </c>
      <c r="O27" s="57">
        <f>IF(K27="Y",AVERAGEIFS($N$5:$N$504,$C$5:$C$504,C27),"")</f>
        <v/>
      </c>
      <c r="P27" s="57">
        <f>IF(K27="Y",N27-O27,"")</f>
        <v/>
      </c>
      <c r="Q27" s="37">
        <f>IF(G27="N",COUNTIFS($F$5:$F$504,F27),"")</f>
        <v/>
      </c>
      <c r="R27" s="37">
        <f>IF(G27="N",COUNTIFS($F$5:$F$504,F27,$C$5:$C$504,C27)-1,"")</f>
        <v/>
      </c>
      <c r="S27" s="57">
        <f>IF(G27="N",LN(Q27),"")</f>
        <v/>
      </c>
      <c r="T27" s="57">
        <f>IF(G27="N",LN(1+R27),"")</f>
        <v/>
      </c>
      <c r="U27" s="39">
        <f>IF(AND(K27="Y",ISNUMBER(J27)),(1+L27)/(1+J27)-1,"")</f>
        <v/>
      </c>
      <c r="V27" s="57">
        <f>IF(ISNUMBER(U27),LN(1+U27),"")</f>
        <v/>
      </c>
      <c r="W27" s="57">
        <f>IF(ISNUMBER(V27),MAX(MIN(V27,Assumptions!$C$9),Assumptions!$B$9),"")</f>
        <v/>
      </c>
      <c r="X27" s="57">
        <f>IF(AND(K27="Y",ISNUMBER(J27)),LN(1+J27),"")</f>
        <v/>
      </c>
      <c r="Y27" s="57">
        <f>IF(ISNUMBER(X27),MAX(MIN(X27,Assumptions!$C$10),Assumptions!$B$10),"")</f>
        <v/>
      </c>
      <c r="Z27" s="57">
        <f>IF(ISNUMBER(W27),W27-AVERAGEIFS($W$5:$W$504,$C$5:$C$504,C27),"")</f>
        <v/>
      </c>
      <c r="AA27" s="57">
        <f>IF(ISNUMBER(Y27),Y27-AVERAGEIFS($Y$5:$Y$504,$C$5:$C$504,C27),"")</f>
        <v/>
      </c>
    </row>
    <row r="28" ht="15" customHeight="1" s="74">
      <c r="A28" s="56" t="inlineStr">
        <is>
          <t>HRL</t>
        </is>
      </c>
      <c r="B28" s="56" t="inlineStr">
        <is>
          <t>Hormel Foods</t>
        </is>
      </c>
      <c r="C28" s="56" t="inlineStr">
        <is>
          <t>Consumer Staples</t>
        </is>
      </c>
      <c r="D28" s="56" t="inlineStr">
        <is>
          <t>Packaged Foods &amp; Meats</t>
        </is>
      </c>
      <c r="E28" s="56" t="inlineStr">
        <is>
          <t>Austin, Minnesota</t>
        </is>
      </c>
      <c r="F28" s="37">
        <f>IFERROR(VLOOKUP(E28,Metro_Map!$A$4:$B$187,2,FALSE()),E28)</f>
        <v/>
      </c>
      <c r="G28" s="37">
        <f>IF(F28="Foreign domicile","Y","N")</f>
        <v/>
      </c>
      <c r="H28" s="59" t="n">
        <v>32.11</v>
      </c>
      <c r="I28" s="59" t="n">
        <v>19.81</v>
      </c>
      <c r="J28" s="60" t="n">
        <v>-0.3504823151</v>
      </c>
      <c r="K28" s="37">
        <f>IF(AND(ISNUMBER(H28),ISNUMBER(I28)),"Y","N")</f>
        <v/>
      </c>
      <c r="L28" s="39">
        <f>IF(K28="Y",I28/H28-1,"")</f>
        <v/>
      </c>
      <c r="M28" s="57">
        <f>IF(K28="Y",LN(1+L28),"")</f>
        <v/>
      </c>
      <c r="N28" s="57">
        <f>IF(K28="Y",MAX(MIN(M28,Assumptions!$C$8),Assumptions!$B$8),"")</f>
        <v/>
      </c>
      <c r="O28" s="57">
        <f>IF(K28="Y",AVERAGEIFS($N$5:$N$504,$C$5:$C$504,C28),"")</f>
        <v/>
      </c>
      <c r="P28" s="57">
        <f>IF(K28="Y",N28-O28,"")</f>
        <v/>
      </c>
      <c r="Q28" s="37">
        <f>IF(G28="N",COUNTIFS($F$5:$F$504,F28),"")</f>
        <v/>
      </c>
      <c r="R28" s="37">
        <f>IF(G28="N",COUNTIFS($F$5:$F$504,F28,$C$5:$C$504,C28)-1,"")</f>
        <v/>
      </c>
      <c r="S28" s="57">
        <f>IF(G28="N",LN(Q28),"")</f>
        <v/>
      </c>
      <c r="T28" s="57">
        <f>IF(G28="N",LN(1+R28),"")</f>
        <v/>
      </c>
      <c r="U28" s="39">
        <f>IF(AND(K28="Y",ISNUMBER(J28)),(1+L28)/(1+J28)-1,"")</f>
        <v/>
      </c>
      <c r="V28" s="57">
        <f>IF(ISNUMBER(U28),LN(1+U28),"")</f>
        <v/>
      </c>
      <c r="W28" s="57">
        <f>IF(ISNUMBER(V28),MAX(MIN(V28,Assumptions!$C$9),Assumptions!$B$9),"")</f>
        <v/>
      </c>
      <c r="X28" s="57">
        <f>IF(AND(K28="Y",ISNUMBER(J28)),LN(1+J28),"")</f>
        <v/>
      </c>
      <c r="Y28" s="57">
        <f>IF(ISNUMBER(X28),MAX(MIN(X28,Assumptions!$C$10),Assumptions!$B$10),"")</f>
        <v/>
      </c>
      <c r="Z28" s="57">
        <f>IF(ISNUMBER(W28),W28-AVERAGEIFS($W$5:$W$504,$C$5:$C$504,C28),"")</f>
        <v/>
      </c>
      <c r="AA28" s="57">
        <f>IF(ISNUMBER(Y28),Y28-AVERAGEIFS($Y$5:$Y$504,$C$5:$C$504,C28),"")</f>
        <v/>
      </c>
    </row>
    <row r="29" ht="15" customHeight="1" s="74">
      <c r="A29" s="56" t="inlineStr">
        <is>
          <t>CEG</t>
        </is>
      </c>
      <c r="B29" s="56" t="inlineStr">
        <is>
          <t>Constellation Energy</t>
        </is>
      </c>
      <c r="C29" s="56" t="inlineStr">
        <is>
          <t>Utilities</t>
        </is>
      </c>
      <c r="D29" s="56" t="inlineStr">
        <is>
          <t>Electric Utilities</t>
        </is>
      </c>
      <c r="E29" s="56" t="inlineStr">
        <is>
          <t>Baltimore, Maryland</t>
        </is>
      </c>
      <c r="F29" s="37">
        <f>IFERROR(VLOOKUP(E29,Metro_Map!$A$4:$B$187,2,FALSE()),E29)</f>
        <v/>
      </c>
      <c r="G29" s="37">
        <f>IF(F29="Foreign domicile","Y","N")</f>
        <v/>
      </c>
      <c r="H29" s="59" t="n">
        <v>189.8</v>
      </c>
      <c r="I29" s="59" t="n">
        <v>279.54</v>
      </c>
      <c r="J29" s="60" t="n">
        <v>0.1710374332</v>
      </c>
      <c r="K29" s="37">
        <f>IF(AND(ISNUMBER(H29),ISNUMBER(I29)),"Y","N")</f>
        <v/>
      </c>
      <c r="L29" s="39">
        <f>IF(K29="Y",I29/H29-1,"")</f>
        <v/>
      </c>
      <c r="M29" s="57">
        <f>IF(K29="Y",LN(1+L29),"")</f>
        <v/>
      </c>
      <c r="N29" s="57">
        <f>IF(K29="Y",MAX(MIN(M29,Assumptions!$C$8),Assumptions!$B$8),"")</f>
        <v/>
      </c>
      <c r="O29" s="57">
        <f>IF(K29="Y",AVERAGEIFS($N$5:$N$504,$C$5:$C$504,C29),"")</f>
        <v/>
      </c>
      <c r="P29" s="57">
        <f>IF(K29="Y",N29-O29,"")</f>
        <v/>
      </c>
      <c r="Q29" s="37">
        <f>IF(G29="N",COUNTIFS($F$5:$F$504,F29),"")</f>
        <v/>
      </c>
      <c r="R29" s="37">
        <f>IF(G29="N",COUNTIFS($F$5:$F$504,F29,$C$5:$C$504,C29)-1,"")</f>
        <v/>
      </c>
      <c r="S29" s="57">
        <f>IF(G29="N",LN(Q29),"")</f>
        <v/>
      </c>
      <c r="T29" s="57">
        <f>IF(G29="N",LN(1+R29),"")</f>
        <v/>
      </c>
      <c r="U29" s="39">
        <f>IF(AND(K29="Y",ISNUMBER(J29)),(1+L29)/(1+J29)-1,"")</f>
        <v/>
      </c>
      <c r="V29" s="57">
        <f>IF(ISNUMBER(U29),LN(1+U29),"")</f>
        <v/>
      </c>
      <c r="W29" s="57">
        <f>IF(ISNUMBER(V29),MAX(MIN(V29,Assumptions!$C$9),Assumptions!$B$9),"")</f>
        <v/>
      </c>
      <c r="X29" s="57">
        <f>IF(AND(K29="Y",ISNUMBER(J29)),LN(1+J29),"")</f>
        <v/>
      </c>
      <c r="Y29" s="57">
        <f>IF(ISNUMBER(X29),MAX(MIN(X29,Assumptions!$C$10),Assumptions!$B$10),"")</f>
        <v/>
      </c>
      <c r="Z29" s="57">
        <f>IF(ISNUMBER(W29),W29-AVERAGEIFS($W$5:$W$504,$C$5:$C$504,C29),"")</f>
        <v/>
      </c>
      <c r="AA29" s="57">
        <f>IF(ISNUMBER(Y29),Y29-AVERAGEIFS($Y$5:$Y$504,$C$5:$C$504,C29),"")</f>
        <v/>
      </c>
    </row>
    <row r="30" ht="15" customHeight="1" s="74">
      <c r="A30" s="56" t="inlineStr">
        <is>
          <t>MKC</t>
        </is>
      </c>
      <c r="B30" s="56" t="inlineStr">
        <is>
          <t>McCormick &amp; Company</t>
        </is>
      </c>
      <c r="C30" s="56" t="inlineStr">
        <is>
          <t>Consumer Staples</t>
        </is>
      </c>
      <c r="D30" s="56" t="inlineStr">
        <is>
          <t>Packaged Foods &amp; Meats</t>
        </is>
      </c>
      <c r="E30" s="56" t="inlineStr">
        <is>
          <t>Hunt Valley, Maryland</t>
        </is>
      </c>
      <c r="F30" s="37">
        <f>IFERROR(VLOOKUP(E30,Metro_Map!$A$4:$B$187,2,FALSE()),E30)</f>
        <v/>
      </c>
      <c r="G30" s="37">
        <f>IF(F30="Foreign domicile","Y","N")</f>
        <v/>
      </c>
      <c r="H30" s="59" t="n">
        <v>77.01000000000001</v>
      </c>
      <c r="I30" s="59" t="n">
        <v>44.8</v>
      </c>
      <c r="J30" s="60" t="n">
        <v>-0.4193834834</v>
      </c>
      <c r="K30" s="37">
        <f>IF(AND(ISNUMBER(H30),ISNUMBER(I30)),"Y","N")</f>
        <v/>
      </c>
      <c r="L30" s="39">
        <f>IF(K30="Y",I30/H30-1,"")</f>
        <v/>
      </c>
      <c r="M30" s="57">
        <f>IF(K30="Y",LN(1+L30),"")</f>
        <v/>
      </c>
      <c r="N30" s="57">
        <f>IF(K30="Y",MAX(MIN(M30,Assumptions!$C$8),Assumptions!$B$8),"")</f>
        <v/>
      </c>
      <c r="O30" s="57">
        <f>IF(K30="Y",AVERAGEIFS($N$5:$N$504,$C$5:$C$504,C30),"")</f>
        <v/>
      </c>
      <c r="P30" s="57">
        <f>IF(K30="Y",N30-O30,"")</f>
        <v/>
      </c>
      <c r="Q30" s="37">
        <f>IF(G30="N",COUNTIFS($F$5:$F$504,F30),"")</f>
        <v/>
      </c>
      <c r="R30" s="37">
        <f>IF(G30="N",COUNTIFS($F$5:$F$504,F30,$C$5:$C$504,C30)-1,"")</f>
        <v/>
      </c>
      <c r="S30" s="57">
        <f>IF(G30="N",LN(Q30),"")</f>
        <v/>
      </c>
      <c r="T30" s="57">
        <f>IF(G30="N",LN(1+R30),"")</f>
        <v/>
      </c>
      <c r="U30" s="39">
        <f>IF(AND(K30="Y",ISNUMBER(J30)),(1+L30)/(1+J30)-1,"")</f>
        <v/>
      </c>
      <c r="V30" s="57">
        <f>IF(ISNUMBER(U30),LN(1+U30),"")</f>
        <v/>
      </c>
      <c r="W30" s="57">
        <f>IF(ISNUMBER(V30),MAX(MIN(V30,Assumptions!$C$9),Assumptions!$B$9),"")</f>
        <v/>
      </c>
      <c r="X30" s="57">
        <f>IF(AND(K30="Y",ISNUMBER(J30)),LN(1+J30),"")</f>
        <v/>
      </c>
      <c r="Y30" s="57">
        <f>IF(ISNUMBER(X30),MAX(MIN(X30,Assumptions!$C$10),Assumptions!$B$10),"")</f>
        <v/>
      </c>
      <c r="Z30" s="57">
        <f>IF(ISNUMBER(W30),W30-AVERAGEIFS($W$5:$W$504,$C$5:$C$504,C30),"")</f>
        <v/>
      </c>
      <c r="AA30" s="57">
        <f>IF(ISNUMBER(Y30),Y30-AVERAGEIFS($Y$5:$Y$504,$C$5:$C$504,C30),"")</f>
        <v/>
      </c>
    </row>
    <row r="31" ht="15" customHeight="1" s="74">
      <c r="A31" s="56" t="inlineStr">
        <is>
          <t>TROW</t>
        </is>
      </c>
      <c r="B31" s="56" t="inlineStr">
        <is>
          <t>T. Rowe Price</t>
        </is>
      </c>
      <c r="C31" s="56" t="inlineStr">
        <is>
          <t>Financials</t>
        </is>
      </c>
      <c r="D31" s="56" t="inlineStr">
        <is>
          <t>Asset Management &amp; Custody Banks</t>
        </is>
      </c>
      <c r="E31" s="56" t="inlineStr">
        <is>
          <t>Baltimore, Maryland</t>
        </is>
      </c>
      <c r="F31" s="37">
        <f>IFERROR(VLOOKUP(E31,Metro_Map!$A$4:$B$187,2,FALSE()),E31)</f>
        <v/>
      </c>
      <c r="G31" s="37">
        <f>IF(F31="Foreign domicile","Y","N")</f>
        <v/>
      </c>
      <c r="H31" s="59" t="n">
        <v>114.21</v>
      </c>
      <c r="I31" s="59" t="n">
        <v>99.62</v>
      </c>
      <c r="J31" s="60" t="n">
        <v>-0.1184072651</v>
      </c>
      <c r="K31" s="37">
        <f>IF(AND(ISNUMBER(H31),ISNUMBER(I31)),"Y","N")</f>
        <v/>
      </c>
      <c r="L31" s="39">
        <f>IF(K31="Y",I31/H31-1,"")</f>
        <v/>
      </c>
      <c r="M31" s="57">
        <f>IF(K31="Y",LN(1+L31),"")</f>
        <v/>
      </c>
      <c r="N31" s="57">
        <f>IF(K31="Y",MAX(MIN(M31,Assumptions!$C$8),Assumptions!$B$8),"")</f>
        <v/>
      </c>
      <c r="O31" s="57">
        <f>IF(K31="Y",AVERAGEIFS($N$5:$N$504,$C$5:$C$504,C31),"")</f>
        <v/>
      </c>
      <c r="P31" s="57">
        <f>IF(K31="Y",N31-O31,"")</f>
        <v/>
      </c>
      <c r="Q31" s="37">
        <f>IF(G31="N",COUNTIFS($F$5:$F$504,F31),"")</f>
        <v/>
      </c>
      <c r="R31" s="37">
        <f>IF(G31="N",COUNTIFS($F$5:$F$504,F31,$C$5:$C$504,C31)-1,"")</f>
        <v/>
      </c>
      <c r="S31" s="57">
        <f>IF(G31="N",LN(Q31),"")</f>
        <v/>
      </c>
      <c r="T31" s="57">
        <f>IF(G31="N",LN(1+R31),"")</f>
        <v/>
      </c>
      <c r="U31" s="39">
        <f>IF(AND(K31="Y",ISNUMBER(J31)),(1+L31)/(1+J31)-1,"")</f>
        <v/>
      </c>
      <c r="V31" s="57">
        <f>IF(ISNUMBER(U31),LN(1+U31),"")</f>
        <v/>
      </c>
      <c r="W31" s="57">
        <f>IF(ISNUMBER(V31),MAX(MIN(V31,Assumptions!$C$9),Assumptions!$B$9),"")</f>
        <v/>
      </c>
      <c r="X31" s="57">
        <f>IF(AND(K31="Y",ISNUMBER(J31)),LN(1+J31),"")</f>
        <v/>
      </c>
      <c r="Y31" s="57">
        <f>IF(ISNUMBER(X31),MAX(MIN(X31,Assumptions!$C$10),Assumptions!$B$10),"")</f>
        <v/>
      </c>
      <c r="Z31" s="57">
        <f>IF(ISNUMBER(W31),W31-AVERAGEIFS($W$5:$W$504,$C$5:$C$504,C31),"")</f>
        <v/>
      </c>
      <c r="AA31" s="57">
        <f>IF(ISNUMBER(Y31),Y31-AVERAGEIFS($Y$5:$Y$504,$C$5:$C$504,C31),"")</f>
        <v/>
      </c>
    </row>
    <row r="32" ht="15" customHeight="1" s="74">
      <c r="A32" s="56" t="inlineStr">
        <is>
          <t>WMT</t>
        </is>
      </c>
      <c r="B32" s="56" t="inlineStr">
        <is>
          <t>Walmart</t>
        </is>
      </c>
      <c r="C32" s="56" t="inlineStr">
        <is>
          <t>Consumer Staples</t>
        </is>
      </c>
      <c r="D32" s="56" t="inlineStr">
        <is>
          <t>Consumer Staples Merchandise Retail</t>
        </is>
      </c>
      <c r="E32" s="56" t="inlineStr">
        <is>
          <t>Bentonville, Arkansas</t>
        </is>
      </c>
      <c r="F32" s="37">
        <f>IFERROR(VLOOKUP(E32,Metro_Map!$A$4:$B$187,2,FALSE()),E32)</f>
        <v/>
      </c>
      <c r="G32" s="37">
        <f>IF(F32="Foreign domicile","Y","N")</f>
        <v/>
      </c>
      <c r="H32" s="59" t="n">
        <v>68.64</v>
      </c>
      <c r="I32" s="59" t="n">
        <v>116.16</v>
      </c>
      <c r="J32" s="60" t="n">
        <v>0.4119263862</v>
      </c>
      <c r="K32" s="37">
        <f>IF(AND(ISNUMBER(H32),ISNUMBER(I32)),"Y","N")</f>
        <v/>
      </c>
      <c r="L32" s="39">
        <f>IF(K32="Y",I32/H32-1,"")</f>
        <v/>
      </c>
      <c r="M32" s="57">
        <f>IF(K32="Y",LN(1+L32),"")</f>
        <v/>
      </c>
      <c r="N32" s="57">
        <f>IF(K32="Y",MAX(MIN(M32,Assumptions!$C$8),Assumptions!$B$8),"")</f>
        <v/>
      </c>
      <c r="O32" s="57">
        <f>IF(K32="Y",AVERAGEIFS($N$5:$N$504,$C$5:$C$504,C32),"")</f>
        <v/>
      </c>
      <c r="P32" s="57">
        <f>IF(K32="Y",N32-O32,"")</f>
        <v/>
      </c>
      <c r="Q32" s="37">
        <f>IF(G32="N",COUNTIFS($F$5:$F$504,F32),"")</f>
        <v/>
      </c>
      <c r="R32" s="37">
        <f>IF(G32="N",COUNTIFS($F$5:$F$504,F32,$C$5:$C$504,C32)-1,"")</f>
        <v/>
      </c>
      <c r="S32" s="57">
        <f>IF(G32="N",LN(Q32),"")</f>
        <v/>
      </c>
      <c r="T32" s="57">
        <f>IF(G32="N",LN(1+R32),"")</f>
        <v/>
      </c>
      <c r="U32" s="39">
        <f>IF(AND(K32="Y",ISNUMBER(J32)),(1+L32)/(1+J32)-1,"")</f>
        <v/>
      </c>
      <c r="V32" s="57">
        <f>IF(ISNUMBER(U32),LN(1+U32),"")</f>
        <v/>
      </c>
      <c r="W32" s="57">
        <f>IF(ISNUMBER(V32),MAX(MIN(V32,Assumptions!$C$9),Assumptions!$B$9),"")</f>
        <v/>
      </c>
      <c r="X32" s="57">
        <f>IF(AND(K32="Y",ISNUMBER(J32)),LN(1+J32),"")</f>
        <v/>
      </c>
      <c r="Y32" s="57">
        <f>IF(ISNUMBER(X32),MAX(MIN(X32,Assumptions!$C$10),Assumptions!$B$10),"")</f>
        <v/>
      </c>
      <c r="Z32" s="57">
        <f>IF(ISNUMBER(W32),W32-AVERAGEIFS($W$5:$W$504,$C$5:$C$504,C32),"")</f>
        <v/>
      </c>
      <c r="AA32" s="57">
        <f>IF(ISNUMBER(Y32),Y32-AVERAGEIFS($Y$5:$Y$504,$C$5:$C$504,C32),"")</f>
        <v/>
      </c>
    </row>
    <row r="33" ht="15" customHeight="1" s="74">
      <c r="A33" s="56" t="inlineStr">
        <is>
          <t>RF</t>
        </is>
      </c>
      <c r="B33" s="56" t="inlineStr">
        <is>
          <t>Regions Financial Corporation</t>
        </is>
      </c>
      <c r="C33" s="56" t="inlineStr">
        <is>
          <t>Financials</t>
        </is>
      </c>
      <c r="D33" s="56" t="inlineStr">
        <is>
          <t>Regional Banks</t>
        </is>
      </c>
      <c r="E33" s="56" t="inlineStr">
        <is>
          <t>Birmingham, Alabama</t>
        </is>
      </c>
      <c r="F33" s="37">
        <f>IFERROR(VLOOKUP(E33,Metro_Map!$A$4:$B$187,2,FALSE()),E33)</f>
        <v/>
      </c>
      <c r="G33" s="37">
        <f>IF(F33="Foreign domicile","Y","N")</f>
        <v/>
      </c>
      <c r="H33" s="59" t="n">
        <v>22.37</v>
      </c>
      <c r="I33" s="59" t="n">
        <v>26.89</v>
      </c>
      <c r="J33" s="60" t="n">
        <v>0.1570702794</v>
      </c>
      <c r="K33" s="37">
        <f>IF(AND(ISNUMBER(H33),ISNUMBER(I33)),"Y","N")</f>
        <v/>
      </c>
      <c r="L33" s="39">
        <f>IF(K33="Y",I33/H33-1,"")</f>
        <v/>
      </c>
      <c r="M33" s="57">
        <f>IF(K33="Y",LN(1+L33),"")</f>
        <v/>
      </c>
      <c r="N33" s="57">
        <f>IF(K33="Y",MAX(MIN(M33,Assumptions!$C$8),Assumptions!$B$8),"")</f>
        <v/>
      </c>
      <c r="O33" s="57">
        <f>IF(K33="Y",AVERAGEIFS($N$5:$N$504,$C$5:$C$504,C33),"")</f>
        <v/>
      </c>
      <c r="P33" s="57">
        <f>IF(K33="Y",N33-O33,"")</f>
        <v/>
      </c>
      <c r="Q33" s="37">
        <f>IF(G33="N",COUNTIFS($F$5:$F$504,F33),"")</f>
        <v/>
      </c>
      <c r="R33" s="37">
        <f>IF(G33="N",COUNTIFS($F$5:$F$504,F33,$C$5:$C$504,C33)-1,"")</f>
        <v/>
      </c>
      <c r="S33" s="57">
        <f>IF(G33="N",LN(Q33),"")</f>
        <v/>
      </c>
      <c r="T33" s="57">
        <f>IF(G33="N",LN(1+R33),"")</f>
        <v/>
      </c>
      <c r="U33" s="39">
        <f>IF(AND(K33="Y",ISNUMBER(J33)),(1+L33)/(1+J33)-1,"")</f>
        <v/>
      </c>
      <c r="V33" s="57">
        <f>IF(ISNUMBER(U33),LN(1+U33),"")</f>
        <v/>
      </c>
      <c r="W33" s="57">
        <f>IF(ISNUMBER(V33),MAX(MIN(V33,Assumptions!$C$9),Assumptions!$B$9),"")</f>
        <v/>
      </c>
      <c r="X33" s="57">
        <f>IF(AND(K33="Y",ISNUMBER(J33)),LN(1+J33),"")</f>
        <v/>
      </c>
      <c r="Y33" s="57">
        <f>IF(ISNUMBER(X33),MAX(MIN(X33,Assumptions!$C$10),Assumptions!$B$10),"")</f>
        <v/>
      </c>
      <c r="Z33" s="57">
        <f>IF(ISNUMBER(W33),W33-AVERAGEIFS($W$5:$W$504,$C$5:$C$504,C33),"")</f>
        <v/>
      </c>
      <c r="AA33" s="57">
        <f>IF(ISNUMBER(Y33),Y33-AVERAGEIFS($Y$5:$Y$504,$C$5:$C$504,C33),"")</f>
        <v/>
      </c>
    </row>
    <row r="34" ht="15" customHeight="1" s="74">
      <c r="A34" s="56" t="inlineStr">
        <is>
          <t>VMC</t>
        </is>
      </c>
      <c r="B34" s="56" t="inlineStr">
        <is>
          <t>Vulcan Materials Company</t>
        </is>
      </c>
      <c r="C34" s="56" t="inlineStr">
        <is>
          <t>Materials</t>
        </is>
      </c>
      <c r="D34" s="56" t="inlineStr">
        <is>
          <t>Construction Materials</t>
        </is>
      </c>
      <c r="E34" s="56" t="inlineStr">
        <is>
          <t>Birmingham, Alabama</t>
        </is>
      </c>
      <c r="F34" s="37">
        <f>IFERROR(VLOOKUP(E34,Metro_Map!$A$4:$B$187,2,FALSE()),E34)</f>
        <v/>
      </c>
      <c r="G34" s="37">
        <f>IF(F34="Foreign domicile","Y","N")</f>
        <v/>
      </c>
      <c r="H34" s="59" t="n">
        <v>274.51</v>
      </c>
      <c r="I34" s="59" t="n">
        <v>241.77</v>
      </c>
      <c r="J34" s="60" t="n">
        <v>-0.07697949903</v>
      </c>
      <c r="K34" s="37">
        <f>IF(AND(ISNUMBER(H34),ISNUMBER(I34)),"Y","N")</f>
        <v/>
      </c>
      <c r="L34" s="39">
        <f>IF(K34="Y",I34/H34-1,"")</f>
        <v/>
      </c>
      <c r="M34" s="57">
        <f>IF(K34="Y",LN(1+L34),"")</f>
        <v/>
      </c>
      <c r="N34" s="57">
        <f>IF(K34="Y",MAX(MIN(M34,Assumptions!$C$8),Assumptions!$B$8),"")</f>
        <v/>
      </c>
      <c r="O34" s="57">
        <f>IF(K34="Y",AVERAGEIFS($N$5:$N$504,$C$5:$C$504,C34),"")</f>
        <v/>
      </c>
      <c r="P34" s="57">
        <f>IF(K34="Y",N34-O34,"")</f>
        <v/>
      </c>
      <c r="Q34" s="37">
        <f>IF(G34="N",COUNTIFS($F$5:$F$504,F34),"")</f>
        <v/>
      </c>
      <c r="R34" s="37">
        <f>IF(G34="N",COUNTIFS($F$5:$F$504,F34,$C$5:$C$504,C34)-1,"")</f>
        <v/>
      </c>
      <c r="S34" s="57">
        <f>IF(G34="N",LN(Q34),"")</f>
        <v/>
      </c>
      <c r="T34" s="57">
        <f>IF(G34="N",LN(1+R34),"")</f>
        <v/>
      </c>
      <c r="U34" s="39">
        <f>IF(AND(K34="Y",ISNUMBER(J34)),(1+L34)/(1+J34)-1,"")</f>
        <v/>
      </c>
      <c r="V34" s="57">
        <f>IF(ISNUMBER(U34),LN(1+U34),"")</f>
        <v/>
      </c>
      <c r="W34" s="57">
        <f>IF(ISNUMBER(V34),MAX(MIN(V34,Assumptions!$C$9),Assumptions!$B$9),"")</f>
        <v/>
      </c>
      <c r="X34" s="57">
        <f>IF(AND(K34="Y",ISNUMBER(J34)),LN(1+J34),"")</f>
        <v/>
      </c>
      <c r="Y34" s="57">
        <f>IF(ISNUMBER(X34),MAX(MIN(X34,Assumptions!$C$10),Assumptions!$B$10),"")</f>
        <v/>
      </c>
      <c r="Z34" s="57">
        <f>IF(ISNUMBER(W34),W34-AVERAGEIFS($W$5:$W$504,$C$5:$C$504,C34),"")</f>
        <v/>
      </c>
      <c r="AA34" s="57">
        <f>IF(ISNUMBER(Y34),Y34-AVERAGEIFS($Y$5:$Y$504,$C$5:$C$504,C34),"")</f>
        <v/>
      </c>
    </row>
    <row r="35" ht="15" customHeight="1" s="74">
      <c r="A35" s="56" t="inlineStr">
        <is>
          <t>MU</t>
        </is>
      </c>
      <c r="B35" s="56" t="inlineStr">
        <is>
          <t>Micron Technology</t>
        </is>
      </c>
      <c r="C35" s="56" t="inlineStr">
        <is>
          <t>Information Technology</t>
        </is>
      </c>
      <c r="D35" s="56" t="inlineStr">
        <is>
          <t>Semiconductors</t>
        </is>
      </c>
      <c r="E35" s="56" t="inlineStr">
        <is>
          <t>Boise, Idaho</t>
        </is>
      </c>
      <c r="F35" s="37">
        <f>IFERROR(VLOOKUP(E35,Metro_Map!$A$4:$B$187,2,FALSE()),E35)</f>
        <v/>
      </c>
      <c r="G35" s="37">
        <f>IF(F35="Foreign domicile","Y","N")</f>
        <v/>
      </c>
      <c r="H35" s="59" t="n">
        <v>109.82</v>
      </c>
      <c r="I35" s="59" t="n">
        <v>914.13</v>
      </c>
      <c r="J35" s="60" t="n">
        <v>7.623566215</v>
      </c>
      <c r="K35" s="37">
        <f>IF(AND(ISNUMBER(H35),ISNUMBER(I35)),"Y","N")</f>
        <v/>
      </c>
      <c r="L35" s="39">
        <f>IF(K35="Y",I35/H35-1,"")</f>
        <v/>
      </c>
      <c r="M35" s="57">
        <f>IF(K35="Y",LN(1+L35),"")</f>
        <v/>
      </c>
      <c r="N35" s="57">
        <f>IF(K35="Y",MAX(MIN(M35,Assumptions!$C$8),Assumptions!$B$8),"")</f>
        <v/>
      </c>
      <c r="O35" s="57">
        <f>IF(K35="Y",AVERAGEIFS($N$5:$N$504,$C$5:$C$504,C35),"")</f>
        <v/>
      </c>
      <c r="P35" s="57">
        <f>IF(K35="Y",N35-O35,"")</f>
        <v/>
      </c>
      <c r="Q35" s="37">
        <f>IF(G35="N",COUNTIFS($F$5:$F$504,F35),"")</f>
        <v/>
      </c>
      <c r="R35" s="37">
        <f>IF(G35="N",COUNTIFS($F$5:$F$504,F35,$C$5:$C$504,C35)-1,"")</f>
        <v/>
      </c>
      <c r="S35" s="57">
        <f>IF(G35="N",LN(Q35),"")</f>
        <v/>
      </c>
      <c r="T35" s="57">
        <f>IF(G35="N",LN(1+R35),"")</f>
        <v/>
      </c>
      <c r="U35" s="39">
        <f>IF(AND(K35="Y",ISNUMBER(J35)),(1+L35)/(1+J35)-1,"")</f>
        <v/>
      </c>
      <c r="V35" s="57">
        <f>IF(ISNUMBER(U35),LN(1+U35),"")</f>
        <v/>
      </c>
      <c r="W35" s="57">
        <f>IF(ISNUMBER(V35),MAX(MIN(V35,Assumptions!$C$9),Assumptions!$B$9),"")</f>
        <v/>
      </c>
      <c r="X35" s="57">
        <f>IF(AND(K35="Y",ISNUMBER(J35)),LN(1+J35),"")</f>
        <v/>
      </c>
      <c r="Y35" s="57">
        <f>IF(ISNUMBER(X35),MAX(MIN(X35,Assumptions!$C$10),Assumptions!$B$10),"")</f>
        <v/>
      </c>
      <c r="Z35" s="57">
        <f>IF(ISNUMBER(W35),W35-AVERAGEIFS($W$5:$W$504,$C$5:$C$504,C35),"")</f>
        <v/>
      </c>
      <c r="AA35" s="57">
        <f>IF(ISNUMBER(Y35),Y35-AVERAGEIFS($Y$5:$Y$504,$C$5:$C$504,C35),"")</f>
        <v/>
      </c>
    </row>
    <row r="36" ht="15" customHeight="1" s="74">
      <c r="A36" s="56" t="inlineStr">
        <is>
          <t>ADI</t>
        </is>
      </c>
      <c r="B36" s="56" t="inlineStr">
        <is>
          <t>Analog Devices</t>
        </is>
      </c>
      <c r="C36" s="56" t="inlineStr">
        <is>
          <t>Information Technology</t>
        </is>
      </c>
      <c r="D36" s="56" t="inlineStr">
        <is>
          <t>Semiconductors</t>
        </is>
      </c>
      <c r="E36" s="56" t="inlineStr">
        <is>
          <t>Wilmington, Massachusetts</t>
        </is>
      </c>
      <c r="F36" s="37">
        <f>IFERROR(VLOOKUP(E36,Metro_Map!$A$4:$B$187,2,FALSE()),E36)</f>
        <v/>
      </c>
      <c r="G36" s="37">
        <f>IF(F36="Foreign domicile","Y","N")</f>
        <v/>
      </c>
      <c r="H36" s="59" t="n">
        <v>231.38</v>
      </c>
      <c r="I36" s="59" t="n">
        <v>403.57</v>
      </c>
      <c r="J36" s="60" t="n">
        <v>0.8454503676</v>
      </c>
      <c r="K36" s="37">
        <f>IF(AND(ISNUMBER(H36),ISNUMBER(I36)),"Y","N")</f>
        <v/>
      </c>
      <c r="L36" s="39">
        <f>IF(K36="Y",I36/H36-1,"")</f>
        <v/>
      </c>
      <c r="M36" s="57">
        <f>IF(K36="Y",LN(1+L36),"")</f>
        <v/>
      </c>
      <c r="N36" s="57">
        <f>IF(K36="Y",MAX(MIN(M36,Assumptions!$C$8),Assumptions!$B$8),"")</f>
        <v/>
      </c>
      <c r="O36" s="57">
        <f>IF(K36="Y",AVERAGEIFS($N$5:$N$504,$C$5:$C$504,C36),"")</f>
        <v/>
      </c>
      <c r="P36" s="57">
        <f>IF(K36="Y",N36-O36,"")</f>
        <v/>
      </c>
      <c r="Q36" s="37">
        <f>IF(G36="N",COUNTIFS($F$5:$F$504,F36),"")</f>
        <v/>
      </c>
      <c r="R36" s="37">
        <f>IF(G36="N",COUNTIFS($F$5:$F$504,F36,$C$5:$C$504,C36)-1,"")</f>
        <v/>
      </c>
      <c r="S36" s="57">
        <f>IF(G36="N",LN(Q36),"")</f>
        <v/>
      </c>
      <c r="T36" s="57">
        <f>IF(G36="N",LN(1+R36),"")</f>
        <v/>
      </c>
      <c r="U36" s="39">
        <f>IF(AND(K36="Y",ISNUMBER(J36)),(1+L36)/(1+J36)-1,"")</f>
        <v/>
      </c>
      <c r="V36" s="57">
        <f>IF(ISNUMBER(U36),LN(1+U36),"")</f>
        <v/>
      </c>
      <c r="W36" s="57">
        <f>IF(ISNUMBER(V36),MAX(MIN(V36,Assumptions!$C$9),Assumptions!$B$9),"")</f>
        <v/>
      </c>
      <c r="X36" s="57">
        <f>IF(AND(K36="Y",ISNUMBER(J36)),LN(1+J36),"")</f>
        <v/>
      </c>
      <c r="Y36" s="57">
        <f>IF(ISNUMBER(X36),MAX(MIN(X36,Assumptions!$C$10),Assumptions!$B$10),"")</f>
        <v/>
      </c>
      <c r="Z36" s="57">
        <f>IF(ISNUMBER(W36),W36-AVERAGEIFS($W$5:$W$504,$C$5:$C$504,C36),"")</f>
        <v/>
      </c>
      <c r="AA36" s="57">
        <f>IF(ISNUMBER(Y36),Y36-AVERAGEIFS($Y$5:$Y$504,$C$5:$C$504,C36),"")</f>
        <v/>
      </c>
    </row>
    <row r="37" ht="15" customHeight="1" s="74">
      <c r="A37" s="56" t="inlineStr">
        <is>
          <t>AKAM</t>
        </is>
      </c>
      <c r="B37" s="56" t="inlineStr">
        <is>
          <t>Akamai</t>
        </is>
      </c>
      <c r="C37" s="56" t="inlineStr">
        <is>
          <t>Information Technology</t>
        </is>
      </c>
      <c r="D37" s="56" t="inlineStr">
        <is>
          <t>Internet Services &amp; Infrastructure</t>
        </is>
      </c>
      <c r="E37" s="56" t="inlineStr">
        <is>
          <t>Cambridge, Massachusetts</t>
        </is>
      </c>
      <c r="F37" s="37">
        <f>IFERROR(VLOOKUP(E37,Metro_Map!$A$4:$B$187,2,FALSE()),E37)</f>
        <v/>
      </c>
      <c r="G37" s="37">
        <f>IF(F37="Foreign domicile","Y","N")</f>
        <v/>
      </c>
      <c r="H37" s="59" t="n">
        <v>98.28</v>
      </c>
      <c r="I37" s="59" t="n">
        <v>91.70999999999999</v>
      </c>
      <c r="J37" s="60" t="n">
        <v>-0.09558240887</v>
      </c>
      <c r="K37" s="37">
        <f>IF(AND(ISNUMBER(H37),ISNUMBER(I37)),"Y","N")</f>
        <v/>
      </c>
      <c r="L37" s="39">
        <f>IF(K37="Y",I37/H37-1,"")</f>
        <v/>
      </c>
      <c r="M37" s="57">
        <f>IF(K37="Y",LN(1+L37),"")</f>
        <v/>
      </c>
      <c r="N37" s="57">
        <f>IF(K37="Y",MAX(MIN(M37,Assumptions!$C$8),Assumptions!$B$8),"")</f>
        <v/>
      </c>
      <c r="O37" s="57">
        <f>IF(K37="Y",AVERAGEIFS($N$5:$N$504,$C$5:$C$504,C37),"")</f>
        <v/>
      </c>
      <c r="P37" s="57">
        <f>IF(K37="Y",N37-O37,"")</f>
        <v/>
      </c>
      <c r="Q37" s="37">
        <f>IF(G37="N",COUNTIFS($F$5:$F$504,F37),"")</f>
        <v/>
      </c>
      <c r="R37" s="37">
        <f>IF(G37="N",COUNTIFS($F$5:$F$504,F37,$C$5:$C$504,C37)-1,"")</f>
        <v/>
      </c>
      <c r="S37" s="57">
        <f>IF(G37="N",LN(Q37),"")</f>
        <v/>
      </c>
      <c r="T37" s="57">
        <f>IF(G37="N",LN(1+R37),"")</f>
        <v/>
      </c>
      <c r="U37" s="39">
        <f>IF(AND(K37="Y",ISNUMBER(J37)),(1+L37)/(1+J37)-1,"")</f>
        <v/>
      </c>
      <c r="V37" s="57">
        <f>IF(ISNUMBER(U37),LN(1+U37),"")</f>
        <v/>
      </c>
      <c r="W37" s="57">
        <f>IF(ISNUMBER(V37),MAX(MIN(V37,Assumptions!$C$9),Assumptions!$B$9),"")</f>
        <v/>
      </c>
      <c r="X37" s="57">
        <f>IF(AND(K37="Y",ISNUMBER(J37)),LN(1+J37),"")</f>
        <v/>
      </c>
      <c r="Y37" s="57">
        <f>IF(ISNUMBER(X37),MAX(MIN(X37,Assumptions!$C$10),Assumptions!$B$10),"")</f>
        <v/>
      </c>
      <c r="Z37" s="57">
        <f>IF(ISNUMBER(W37),W37-AVERAGEIFS($W$5:$W$504,$C$5:$C$504,C37),"")</f>
        <v/>
      </c>
      <c r="AA37" s="57">
        <f>IF(ISNUMBER(Y37),Y37-AVERAGEIFS($Y$5:$Y$504,$C$5:$C$504,C37),"")</f>
        <v/>
      </c>
    </row>
    <row r="38" ht="15" customHeight="1" s="74">
      <c r="A38" s="56" t="inlineStr">
        <is>
          <t>AMT</t>
        </is>
      </c>
      <c r="B38" s="56" t="inlineStr">
        <is>
          <t>American Tower</t>
        </is>
      </c>
      <c r="C38" s="56" t="inlineStr">
        <is>
          <t>Real Estate</t>
        </is>
      </c>
      <c r="D38" s="56" t="inlineStr">
        <is>
          <t>Telecom Tower REITs</t>
        </is>
      </c>
      <c r="E38" s="56" t="inlineStr">
        <is>
          <t>Boston, Massachusetts</t>
        </is>
      </c>
      <c r="F38" s="37">
        <f>IFERROR(VLOOKUP(E38,Metro_Map!$A$4:$B$187,2,FALSE()),E38)</f>
        <v/>
      </c>
      <c r="G38" s="37">
        <f>IF(F38="Foreign domicile","Y","N")</f>
        <v/>
      </c>
      <c r="H38" s="59" t="n">
        <v>220.4</v>
      </c>
      <c r="I38" s="59" t="n">
        <v>179.4</v>
      </c>
      <c r="J38" s="60" t="n">
        <v>-0.1516015899</v>
      </c>
      <c r="K38" s="37">
        <f>IF(AND(ISNUMBER(H38),ISNUMBER(I38)),"Y","N")</f>
        <v/>
      </c>
      <c r="L38" s="39">
        <f>IF(K38="Y",I38/H38-1,"")</f>
        <v/>
      </c>
      <c r="M38" s="57">
        <f>IF(K38="Y",LN(1+L38),"")</f>
        <v/>
      </c>
      <c r="N38" s="57">
        <f>IF(K38="Y",MAX(MIN(M38,Assumptions!$C$8),Assumptions!$B$8),"")</f>
        <v/>
      </c>
      <c r="O38" s="57">
        <f>IF(K38="Y",AVERAGEIFS($N$5:$N$504,$C$5:$C$504,C38),"")</f>
        <v/>
      </c>
      <c r="P38" s="57">
        <f>IF(K38="Y",N38-O38,"")</f>
        <v/>
      </c>
      <c r="Q38" s="37">
        <f>IF(G38="N",COUNTIFS($F$5:$F$504,F38),"")</f>
        <v/>
      </c>
      <c r="R38" s="37">
        <f>IF(G38="N",COUNTIFS($F$5:$F$504,F38,$C$5:$C$504,C38)-1,"")</f>
        <v/>
      </c>
      <c r="S38" s="57">
        <f>IF(G38="N",LN(Q38),"")</f>
        <v/>
      </c>
      <c r="T38" s="57">
        <f>IF(G38="N",LN(1+R38),"")</f>
        <v/>
      </c>
      <c r="U38" s="39">
        <f>IF(AND(K38="Y",ISNUMBER(J38)),(1+L38)/(1+J38)-1,"")</f>
        <v/>
      </c>
      <c r="V38" s="57">
        <f>IF(ISNUMBER(U38),LN(1+U38),"")</f>
        <v/>
      </c>
      <c r="W38" s="57">
        <f>IF(ISNUMBER(V38),MAX(MIN(V38,Assumptions!$C$9),Assumptions!$B$9),"")</f>
        <v/>
      </c>
      <c r="X38" s="57">
        <f>IF(AND(K38="Y",ISNUMBER(J38)),LN(1+J38),"")</f>
        <v/>
      </c>
      <c r="Y38" s="57">
        <f>IF(ISNUMBER(X38),MAX(MIN(X38,Assumptions!$C$10),Assumptions!$B$10),"")</f>
        <v/>
      </c>
      <c r="Z38" s="57">
        <f>IF(ISNUMBER(W38),W38-AVERAGEIFS($W$5:$W$504,$C$5:$C$504,C38),"")</f>
        <v/>
      </c>
      <c r="AA38" s="57">
        <f>IF(ISNUMBER(Y38),Y38-AVERAGEIFS($Y$5:$Y$504,$C$5:$C$504,C38),"")</f>
        <v/>
      </c>
    </row>
    <row r="39" ht="15" customHeight="1" s="74">
      <c r="A39" s="56" t="inlineStr">
        <is>
          <t>BIIB</t>
        </is>
      </c>
      <c r="B39" s="56" t="inlineStr">
        <is>
          <t>Biogen</t>
        </is>
      </c>
      <c r="C39" s="56" t="inlineStr">
        <is>
          <t>Health Care</t>
        </is>
      </c>
      <c r="D39" s="56" t="inlineStr">
        <is>
          <t>Biotechnology</t>
        </is>
      </c>
      <c r="E39" s="56" t="inlineStr">
        <is>
          <t>Cambridge, Massachusetts</t>
        </is>
      </c>
      <c r="F39" s="37">
        <f>IFERROR(VLOOKUP(E39,Metro_Map!$A$4:$B$187,2,FALSE()),E39)</f>
        <v/>
      </c>
      <c r="G39" s="37">
        <f>IF(F39="Foreign domicile","Y","N")</f>
        <v/>
      </c>
      <c r="H39" s="59" t="n">
        <v>213.2</v>
      </c>
      <c r="I39" s="59" t="n">
        <v>232.83</v>
      </c>
      <c r="J39" s="60" t="n">
        <v>0.339117165</v>
      </c>
      <c r="K39" s="37">
        <f>IF(AND(ISNUMBER(H39),ISNUMBER(I39)),"Y","N")</f>
        <v/>
      </c>
      <c r="L39" s="39">
        <f>IF(K39="Y",I39/H39-1,"")</f>
        <v/>
      </c>
      <c r="M39" s="57">
        <f>IF(K39="Y",LN(1+L39),"")</f>
        <v/>
      </c>
      <c r="N39" s="57">
        <f>IF(K39="Y",MAX(MIN(M39,Assumptions!$C$8),Assumptions!$B$8),"")</f>
        <v/>
      </c>
      <c r="O39" s="57">
        <f>IF(K39="Y",AVERAGEIFS($N$5:$N$504,$C$5:$C$504,C39),"")</f>
        <v/>
      </c>
      <c r="P39" s="57">
        <f>IF(K39="Y",N39-O39,"")</f>
        <v/>
      </c>
      <c r="Q39" s="37">
        <f>IF(G39="N",COUNTIFS($F$5:$F$504,F39),"")</f>
        <v/>
      </c>
      <c r="R39" s="37">
        <f>IF(G39="N",COUNTIFS($F$5:$F$504,F39,$C$5:$C$504,C39)-1,"")</f>
        <v/>
      </c>
      <c r="S39" s="57">
        <f>IF(G39="N",LN(Q39),"")</f>
        <v/>
      </c>
      <c r="T39" s="57">
        <f>IF(G39="N",LN(1+R39),"")</f>
        <v/>
      </c>
      <c r="U39" s="39">
        <f>IF(AND(K39="Y",ISNUMBER(J39)),(1+L39)/(1+J39)-1,"")</f>
        <v/>
      </c>
      <c r="V39" s="57">
        <f>IF(ISNUMBER(U39),LN(1+U39),"")</f>
        <v/>
      </c>
      <c r="W39" s="57">
        <f>IF(ISNUMBER(V39),MAX(MIN(V39,Assumptions!$C$9),Assumptions!$B$9),"")</f>
        <v/>
      </c>
      <c r="X39" s="57">
        <f>IF(AND(K39="Y",ISNUMBER(J39)),LN(1+J39),"")</f>
        <v/>
      </c>
      <c r="Y39" s="57">
        <f>IF(ISNUMBER(X39),MAX(MIN(X39,Assumptions!$C$10),Assumptions!$B$10),"")</f>
        <v/>
      </c>
      <c r="Z39" s="57">
        <f>IF(ISNUMBER(W39),W39-AVERAGEIFS($W$5:$W$504,$C$5:$C$504,C39),"")</f>
        <v/>
      </c>
      <c r="AA39" s="57">
        <f>IF(ISNUMBER(Y39),Y39-AVERAGEIFS($Y$5:$Y$504,$C$5:$C$504,C39),"")</f>
        <v/>
      </c>
    </row>
    <row r="40" ht="15" customHeight="1" s="74">
      <c r="A40" s="56" t="inlineStr">
        <is>
          <t>BSX</t>
        </is>
      </c>
      <c r="B40" s="56" t="inlineStr">
        <is>
          <t>Boston Scientific</t>
        </is>
      </c>
      <c r="C40" s="56" t="inlineStr">
        <is>
          <t>Health Care</t>
        </is>
      </c>
      <c r="D40" s="56" t="inlineStr">
        <is>
          <t>Health Care Equipment</t>
        </is>
      </c>
      <c r="E40" s="56" t="inlineStr">
        <is>
          <t>Marlborough, Massachusetts</t>
        </is>
      </c>
      <c r="F40" s="37">
        <f>IFERROR(VLOOKUP(E40,Metro_Map!$A$4:$B$187,2,FALSE()),E40)</f>
        <v/>
      </c>
      <c r="G40" s="37">
        <f>IF(F40="Foreign domicile","Y","N")</f>
        <v/>
      </c>
      <c r="H40" s="59" t="n">
        <v>73.88</v>
      </c>
      <c r="I40" s="59" t="n">
        <v>43</v>
      </c>
      <c r="J40" s="60" t="n">
        <v>-0.4859714753</v>
      </c>
      <c r="K40" s="37">
        <f>IF(AND(ISNUMBER(H40),ISNUMBER(I40)),"Y","N")</f>
        <v/>
      </c>
      <c r="L40" s="39">
        <f>IF(K40="Y",I40/H40-1,"")</f>
        <v/>
      </c>
      <c r="M40" s="57">
        <f>IF(K40="Y",LN(1+L40),"")</f>
        <v/>
      </c>
      <c r="N40" s="57">
        <f>IF(K40="Y",MAX(MIN(M40,Assumptions!$C$8),Assumptions!$B$8),"")</f>
        <v/>
      </c>
      <c r="O40" s="57">
        <f>IF(K40="Y",AVERAGEIFS($N$5:$N$504,$C$5:$C$504,C40),"")</f>
        <v/>
      </c>
      <c r="P40" s="57">
        <f>IF(K40="Y",N40-O40,"")</f>
        <v/>
      </c>
      <c r="Q40" s="37">
        <f>IF(G40="N",COUNTIFS($F$5:$F$504,F40),"")</f>
        <v/>
      </c>
      <c r="R40" s="37">
        <f>IF(G40="N",COUNTIFS($F$5:$F$504,F40,$C$5:$C$504,C40)-1,"")</f>
        <v/>
      </c>
      <c r="S40" s="57">
        <f>IF(G40="N",LN(Q40),"")</f>
        <v/>
      </c>
      <c r="T40" s="57">
        <f>IF(G40="N",LN(1+R40),"")</f>
        <v/>
      </c>
      <c r="U40" s="39">
        <f>IF(AND(K40="Y",ISNUMBER(J40)),(1+L40)/(1+J40)-1,"")</f>
        <v/>
      </c>
      <c r="V40" s="57">
        <f>IF(ISNUMBER(U40),LN(1+U40),"")</f>
        <v/>
      </c>
      <c r="W40" s="57">
        <f>IF(ISNUMBER(V40),MAX(MIN(V40,Assumptions!$C$9),Assumptions!$B$9),"")</f>
        <v/>
      </c>
      <c r="X40" s="57">
        <f>IF(AND(K40="Y",ISNUMBER(J40)),LN(1+J40),"")</f>
        <v/>
      </c>
      <c r="Y40" s="57">
        <f>IF(ISNUMBER(X40),MAX(MIN(X40,Assumptions!$C$10),Assumptions!$B$10),"")</f>
        <v/>
      </c>
      <c r="Z40" s="57">
        <f>IF(ISNUMBER(W40),W40-AVERAGEIFS($W$5:$W$504,$C$5:$C$504,C40),"")</f>
        <v/>
      </c>
      <c r="AA40" s="57">
        <f>IF(ISNUMBER(Y40),Y40-AVERAGEIFS($Y$5:$Y$504,$C$5:$C$504,C40),"")</f>
        <v/>
      </c>
    </row>
    <row r="41" ht="15" customHeight="1" s="74">
      <c r="A41" s="56" t="inlineStr">
        <is>
          <t>BXP</t>
        </is>
      </c>
      <c r="B41" s="56" t="inlineStr">
        <is>
          <t>BXP, Inc.</t>
        </is>
      </c>
      <c r="C41" s="56" t="inlineStr">
        <is>
          <t>Real Estate</t>
        </is>
      </c>
      <c r="D41" s="56" t="inlineStr">
        <is>
          <t>Office REITs</t>
        </is>
      </c>
      <c r="E41" s="56" t="inlineStr">
        <is>
          <t>Boston, Massachusetts</t>
        </is>
      </c>
      <c r="F41" s="37">
        <f>IFERROR(VLOOKUP(E41,Metro_Map!$A$4:$B$187,2,FALSE()),E41)</f>
        <v/>
      </c>
      <c r="G41" s="37">
        <f>IF(F41="Foreign domicile","Y","N")</f>
        <v/>
      </c>
      <c r="H41" s="59" t="n">
        <v>71.31</v>
      </c>
      <c r="I41" s="59" t="n">
        <v>57.7</v>
      </c>
      <c r="J41" s="60" t="n">
        <v>-0.2719341362</v>
      </c>
      <c r="K41" s="37">
        <f>IF(AND(ISNUMBER(H41),ISNUMBER(I41)),"Y","N")</f>
        <v/>
      </c>
      <c r="L41" s="39">
        <f>IF(K41="Y",I41/H41-1,"")</f>
        <v/>
      </c>
      <c r="M41" s="57">
        <f>IF(K41="Y",LN(1+L41),"")</f>
        <v/>
      </c>
      <c r="N41" s="57">
        <f>IF(K41="Y",MAX(MIN(M41,Assumptions!$C$8),Assumptions!$B$8),"")</f>
        <v/>
      </c>
      <c r="O41" s="57">
        <f>IF(K41="Y",AVERAGEIFS($N$5:$N$504,$C$5:$C$504,C41),"")</f>
        <v/>
      </c>
      <c r="P41" s="57">
        <f>IF(K41="Y",N41-O41,"")</f>
        <v/>
      </c>
      <c r="Q41" s="37">
        <f>IF(G41="N",COUNTIFS($F$5:$F$504,F41),"")</f>
        <v/>
      </c>
      <c r="R41" s="37">
        <f>IF(G41="N",COUNTIFS($F$5:$F$504,F41,$C$5:$C$504,C41)-1,"")</f>
        <v/>
      </c>
      <c r="S41" s="57">
        <f>IF(G41="N",LN(Q41),"")</f>
        <v/>
      </c>
      <c r="T41" s="57">
        <f>IF(G41="N",LN(1+R41),"")</f>
        <v/>
      </c>
      <c r="U41" s="39">
        <f>IF(AND(K41="Y",ISNUMBER(J41)),(1+L41)/(1+J41)-1,"")</f>
        <v/>
      </c>
      <c r="V41" s="57">
        <f>IF(ISNUMBER(U41),LN(1+U41),"")</f>
        <v/>
      </c>
      <c r="W41" s="57">
        <f>IF(ISNUMBER(V41),MAX(MIN(V41,Assumptions!$C$9),Assumptions!$B$9),"")</f>
        <v/>
      </c>
      <c r="X41" s="57">
        <f>IF(AND(K41="Y",ISNUMBER(J41)),LN(1+J41),"")</f>
        <v/>
      </c>
      <c r="Y41" s="57">
        <f>IF(ISNUMBER(X41),MAX(MIN(X41,Assumptions!$C$10),Assumptions!$B$10),"")</f>
        <v/>
      </c>
      <c r="Z41" s="57">
        <f>IF(ISNUMBER(W41),W41-AVERAGEIFS($W$5:$W$504,$C$5:$C$504,C41),"")</f>
        <v/>
      </c>
      <c r="AA41" s="57">
        <f>IF(ISNUMBER(Y41),Y41-AVERAGEIFS($Y$5:$Y$504,$C$5:$C$504,C41),"")</f>
        <v/>
      </c>
    </row>
    <row r="42" ht="15" customHeight="1" s="74">
      <c r="A42" s="56" t="inlineStr">
        <is>
          <t>CRL</t>
        </is>
      </c>
      <c r="B42" s="56" t="inlineStr">
        <is>
          <t>Charles River Laboratories</t>
        </is>
      </c>
      <c r="C42" s="56" t="inlineStr">
        <is>
          <t>Health Care</t>
        </is>
      </c>
      <c r="D42" s="56" t="inlineStr">
        <is>
          <t>Life Sciences Tools &amp; Services</t>
        </is>
      </c>
      <c r="E42" s="56" t="inlineStr">
        <is>
          <t>Wilmington, Massachusetts</t>
        </is>
      </c>
      <c r="F42" s="37">
        <f>IFERROR(VLOOKUP(E42,Metro_Map!$A$4:$B$187,2,FALSE()),E42)</f>
        <v/>
      </c>
      <c r="G42" s="37">
        <f>IF(F42="Foreign domicile","Y","N")</f>
        <v/>
      </c>
      <c r="H42" s="59" t="n">
        <v>244.1</v>
      </c>
      <c r="I42" s="59" t="n">
        <v>302</v>
      </c>
      <c r="J42" s="60" t="n">
        <v>0.6371104516</v>
      </c>
      <c r="K42" s="37">
        <f>IF(AND(ISNUMBER(H42),ISNUMBER(I42)),"Y","N")</f>
        <v/>
      </c>
      <c r="L42" s="39">
        <f>IF(K42="Y",I42/H42-1,"")</f>
        <v/>
      </c>
      <c r="M42" s="57">
        <f>IF(K42="Y",LN(1+L42),"")</f>
        <v/>
      </c>
      <c r="N42" s="57">
        <f>IF(K42="Y",MAX(MIN(M42,Assumptions!$C$8),Assumptions!$B$8),"")</f>
        <v/>
      </c>
      <c r="O42" s="57">
        <f>IF(K42="Y",AVERAGEIFS($N$5:$N$504,$C$5:$C$504,C42),"")</f>
        <v/>
      </c>
      <c r="P42" s="57">
        <f>IF(K42="Y",N42-O42,"")</f>
        <v/>
      </c>
      <c r="Q42" s="37">
        <f>IF(G42="N",COUNTIFS($F$5:$F$504,F42),"")</f>
        <v/>
      </c>
      <c r="R42" s="37">
        <f>IF(G42="N",COUNTIFS($F$5:$F$504,F42,$C$5:$C$504,C42)-1,"")</f>
        <v/>
      </c>
      <c r="S42" s="57">
        <f>IF(G42="N",LN(Q42),"")</f>
        <v/>
      </c>
      <c r="T42" s="57">
        <f>IF(G42="N",LN(1+R42),"")</f>
        <v/>
      </c>
      <c r="U42" s="39">
        <f>IF(AND(K42="Y",ISNUMBER(J42)),(1+L42)/(1+J42)-1,"")</f>
        <v/>
      </c>
      <c r="V42" s="57">
        <f>IF(ISNUMBER(U42),LN(1+U42),"")</f>
        <v/>
      </c>
      <c r="W42" s="57">
        <f>IF(ISNUMBER(V42),MAX(MIN(V42,Assumptions!$C$9),Assumptions!$B$9),"")</f>
        <v/>
      </c>
      <c r="X42" s="57">
        <f>IF(AND(K42="Y",ISNUMBER(J42)),LN(1+J42),"")</f>
        <v/>
      </c>
      <c r="Y42" s="57">
        <f>IF(ISNUMBER(X42),MAX(MIN(X42,Assumptions!$C$10),Assumptions!$B$10),"")</f>
        <v/>
      </c>
      <c r="Z42" s="57">
        <f>IF(ISNUMBER(W42),W42-AVERAGEIFS($W$5:$W$504,$C$5:$C$504,C42),"")</f>
        <v/>
      </c>
      <c r="AA42" s="57">
        <f>IF(ISNUMBER(Y42),Y42-AVERAGEIFS($Y$5:$Y$504,$C$5:$C$504,C42),"")</f>
        <v/>
      </c>
    </row>
    <row r="43" ht="15" customHeight="1" s="74">
      <c r="A43" s="56" t="inlineStr">
        <is>
          <t>GEV</t>
        </is>
      </c>
      <c r="B43" s="56" t="inlineStr">
        <is>
          <t>GE Vernova</t>
        </is>
      </c>
      <c r="C43" s="56" t="inlineStr">
        <is>
          <t>Industrials</t>
        </is>
      </c>
      <c r="D43" s="56" t="inlineStr">
        <is>
          <t>Heavy Electrical Equipment</t>
        </is>
      </c>
      <c r="E43" s="56" t="inlineStr">
        <is>
          <t>Cambridge, Massachusetts</t>
        </is>
      </c>
      <c r="F43" s="37">
        <f>IFERROR(VLOOKUP(E43,Metro_Map!$A$4:$B$187,2,FALSE()),E43)</f>
        <v/>
      </c>
      <c r="G43" s="37">
        <f>IF(F43="Foreign domicile","Y","N")</f>
        <v/>
      </c>
      <c r="H43" s="59" t="n">
        <v>178.24</v>
      </c>
      <c r="I43" s="59" t="n">
        <v>941.78</v>
      </c>
      <c r="J43" s="60" t="n">
        <v>1.901193907</v>
      </c>
      <c r="K43" s="37">
        <f>IF(AND(ISNUMBER(H43),ISNUMBER(I43)),"Y","N")</f>
        <v/>
      </c>
      <c r="L43" s="39">
        <f>IF(K43="Y",I43/H43-1,"")</f>
        <v/>
      </c>
      <c r="M43" s="57">
        <f>IF(K43="Y",LN(1+L43),"")</f>
        <v/>
      </c>
      <c r="N43" s="57">
        <f>IF(K43="Y",MAX(MIN(M43,Assumptions!$C$8),Assumptions!$B$8),"")</f>
        <v/>
      </c>
      <c r="O43" s="57">
        <f>IF(K43="Y",AVERAGEIFS($N$5:$N$504,$C$5:$C$504,C43),"")</f>
        <v/>
      </c>
      <c r="P43" s="57">
        <f>IF(K43="Y",N43-O43,"")</f>
        <v/>
      </c>
      <c r="Q43" s="37">
        <f>IF(G43="N",COUNTIFS($F$5:$F$504,F43),"")</f>
        <v/>
      </c>
      <c r="R43" s="37">
        <f>IF(G43="N",COUNTIFS($F$5:$F$504,F43,$C$5:$C$504,C43)-1,"")</f>
        <v/>
      </c>
      <c r="S43" s="57">
        <f>IF(G43="N",LN(Q43),"")</f>
        <v/>
      </c>
      <c r="T43" s="57">
        <f>IF(G43="N",LN(1+R43),"")</f>
        <v/>
      </c>
      <c r="U43" s="39">
        <f>IF(AND(K43="Y",ISNUMBER(J43)),(1+L43)/(1+J43)-1,"")</f>
        <v/>
      </c>
      <c r="V43" s="57">
        <f>IF(ISNUMBER(U43),LN(1+U43),"")</f>
        <v/>
      </c>
      <c r="W43" s="57">
        <f>IF(ISNUMBER(V43),MAX(MIN(V43,Assumptions!$C$9),Assumptions!$B$9),"")</f>
        <v/>
      </c>
      <c r="X43" s="57">
        <f>IF(AND(K43="Y",ISNUMBER(J43)),LN(1+J43),"")</f>
        <v/>
      </c>
      <c r="Y43" s="57">
        <f>IF(ISNUMBER(X43),MAX(MIN(X43,Assumptions!$C$10),Assumptions!$B$10),"")</f>
        <v/>
      </c>
      <c r="Z43" s="57">
        <f>IF(ISNUMBER(W43),W43-AVERAGEIFS($W$5:$W$504,$C$5:$C$504,C43),"")</f>
        <v/>
      </c>
      <c r="AA43" s="57">
        <f>IF(ISNUMBER(Y43),Y43-AVERAGEIFS($Y$5:$Y$504,$C$5:$C$504,C43),"")</f>
        <v/>
      </c>
    </row>
    <row r="44" ht="15" customHeight="1" s="74">
      <c r="A44" s="56" t="inlineStr">
        <is>
          <t>IRM</t>
        </is>
      </c>
      <c r="B44" s="56" t="inlineStr">
        <is>
          <t>Iron Mountain</t>
        </is>
      </c>
      <c r="C44" s="56" t="inlineStr">
        <is>
          <t>Real Estate</t>
        </is>
      </c>
      <c r="D44" s="56" t="inlineStr">
        <is>
          <t>Other Specialized REITs</t>
        </is>
      </c>
      <c r="E44" s="56" t="inlineStr">
        <is>
          <t>Boston, Massachusetts</t>
        </is>
      </c>
      <c r="F44" s="37">
        <f>IFERROR(VLOOKUP(E44,Metro_Map!$A$4:$B$187,2,FALSE()),E44)</f>
        <v/>
      </c>
      <c r="G44" s="37">
        <f>IF(F44="Foreign domicile","Y","N")</f>
        <v/>
      </c>
      <c r="H44" s="59" t="n">
        <v>102.56</v>
      </c>
      <c r="I44" s="59" t="n">
        <v>110.86</v>
      </c>
      <c r="J44" s="60" t="n">
        <v>-0.1133381055</v>
      </c>
      <c r="K44" s="37">
        <f>IF(AND(ISNUMBER(H44),ISNUMBER(I44)),"Y","N")</f>
        <v/>
      </c>
      <c r="L44" s="39">
        <f>IF(K44="Y",I44/H44-1,"")</f>
        <v/>
      </c>
      <c r="M44" s="57">
        <f>IF(K44="Y",LN(1+L44),"")</f>
        <v/>
      </c>
      <c r="N44" s="57">
        <f>IF(K44="Y",MAX(MIN(M44,Assumptions!$C$8),Assumptions!$B$8),"")</f>
        <v/>
      </c>
      <c r="O44" s="57">
        <f>IF(K44="Y",AVERAGEIFS($N$5:$N$504,$C$5:$C$504,C44),"")</f>
        <v/>
      </c>
      <c r="P44" s="57">
        <f>IF(K44="Y",N44-O44,"")</f>
        <v/>
      </c>
      <c r="Q44" s="37">
        <f>IF(G44="N",COUNTIFS($F$5:$F$504,F44),"")</f>
        <v/>
      </c>
      <c r="R44" s="37">
        <f>IF(G44="N",COUNTIFS($F$5:$F$504,F44,$C$5:$C$504,C44)-1,"")</f>
        <v/>
      </c>
      <c r="S44" s="57">
        <f>IF(G44="N",LN(Q44),"")</f>
        <v/>
      </c>
      <c r="T44" s="57">
        <f>IF(G44="N",LN(1+R44),"")</f>
        <v/>
      </c>
      <c r="U44" s="39">
        <f>IF(AND(K44="Y",ISNUMBER(J44)),(1+L44)/(1+J44)-1,"")</f>
        <v/>
      </c>
      <c r="V44" s="57">
        <f>IF(ISNUMBER(U44),LN(1+U44),"")</f>
        <v/>
      </c>
      <c r="W44" s="57">
        <f>IF(ISNUMBER(V44),MAX(MIN(V44,Assumptions!$C$9),Assumptions!$B$9),"")</f>
        <v/>
      </c>
      <c r="X44" s="57">
        <f>IF(AND(K44="Y",ISNUMBER(J44)),LN(1+J44),"")</f>
        <v/>
      </c>
      <c r="Y44" s="57">
        <f>IF(ISNUMBER(X44),MAX(MIN(X44,Assumptions!$C$10),Assumptions!$B$10),"")</f>
        <v/>
      </c>
      <c r="Z44" s="57">
        <f>IF(ISNUMBER(W44),W44-AVERAGEIFS($W$5:$W$504,$C$5:$C$504,C44),"")</f>
        <v/>
      </c>
      <c r="AA44" s="57">
        <f>IF(ISNUMBER(Y44),Y44-AVERAGEIFS($Y$5:$Y$504,$C$5:$C$504,C44),"")</f>
        <v/>
      </c>
    </row>
    <row r="45" ht="15" customHeight="1" s="74">
      <c r="A45" s="56" t="inlineStr">
        <is>
          <t>KDP</t>
        </is>
      </c>
      <c r="B45" s="56" t="inlineStr">
        <is>
          <t>Keurig Dr Pepper</t>
        </is>
      </c>
      <c r="C45" s="56" t="inlineStr">
        <is>
          <t>Consumer Staples</t>
        </is>
      </c>
      <c r="D45" s="56" t="inlineStr">
        <is>
          <t>Soft Drinks &amp; Non-alcoholic Beverages</t>
        </is>
      </c>
      <c r="E45" s="56" t="inlineStr">
        <is>
          <t>Burlington, Massachusetts</t>
        </is>
      </c>
      <c r="F45" s="37">
        <f>IFERROR(VLOOKUP(E45,Metro_Map!$A$4:$B$187,2,FALSE()),E45)</f>
        <v/>
      </c>
      <c r="G45" s="37">
        <f>IF(F45="Foreign domicile","Y","N")</f>
        <v/>
      </c>
      <c r="H45" s="59" t="n">
        <v>34.28</v>
      </c>
      <c r="I45" s="59" t="n">
        <v>33.12</v>
      </c>
      <c r="J45" s="60" t="n">
        <v>0.04630481447</v>
      </c>
      <c r="K45" s="37">
        <f>IF(AND(ISNUMBER(H45),ISNUMBER(I45)),"Y","N")</f>
        <v/>
      </c>
      <c r="L45" s="39">
        <f>IF(K45="Y",I45/H45-1,"")</f>
        <v/>
      </c>
      <c r="M45" s="57">
        <f>IF(K45="Y",LN(1+L45),"")</f>
        <v/>
      </c>
      <c r="N45" s="57">
        <f>IF(K45="Y",MAX(MIN(M45,Assumptions!$C$8),Assumptions!$B$8),"")</f>
        <v/>
      </c>
      <c r="O45" s="57">
        <f>IF(K45="Y",AVERAGEIFS($N$5:$N$504,$C$5:$C$504,C45),"")</f>
        <v/>
      </c>
      <c r="P45" s="57">
        <f>IF(K45="Y",N45-O45,"")</f>
        <v/>
      </c>
      <c r="Q45" s="37">
        <f>IF(G45="N",COUNTIFS($F$5:$F$504,F45),"")</f>
        <v/>
      </c>
      <c r="R45" s="37">
        <f>IF(G45="N",COUNTIFS($F$5:$F$504,F45,$C$5:$C$504,C45)-1,"")</f>
        <v/>
      </c>
      <c r="S45" s="57">
        <f>IF(G45="N",LN(Q45),"")</f>
        <v/>
      </c>
      <c r="T45" s="57">
        <f>IF(G45="N",LN(1+R45),"")</f>
        <v/>
      </c>
      <c r="U45" s="39">
        <f>IF(AND(K45="Y",ISNUMBER(J45)),(1+L45)/(1+J45)-1,"")</f>
        <v/>
      </c>
      <c r="V45" s="57">
        <f>IF(ISNUMBER(U45),LN(1+U45),"")</f>
        <v/>
      </c>
      <c r="W45" s="57">
        <f>IF(ISNUMBER(V45),MAX(MIN(V45,Assumptions!$C$9),Assumptions!$B$9),"")</f>
        <v/>
      </c>
      <c r="X45" s="57">
        <f>IF(AND(K45="Y",ISNUMBER(J45)),LN(1+J45),"")</f>
        <v/>
      </c>
      <c r="Y45" s="57">
        <f>IF(ISNUMBER(X45),MAX(MIN(X45,Assumptions!$C$10),Assumptions!$B$10),"")</f>
        <v/>
      </c>
      <c r="Z45" s="57">
        <f>IF(ISNUMBER(W45),W45-AVERAGEIFS($W$5:$W$504,$C$5:$C$504,C45),"")</f>
        <v/>
      </c>
      <c r="AA45" s="57">
        <f>IF(ISNUMBER(Y45),Y45-AVERAGEIFS($Y$5:$Y$504,$C$5:$C$504,C45),"")</f>
        <v/>
      </c>
    </row>
    <row r="46" ht="15" customHeight="1" s="74">
      <c r="A46" s="56" t="inlineStr">
        <is>
          <t>MRNA</t>
        </is>
      </c>
      <c r="B46" s="56" t="inlineStr">
        <is>
          <t>Moderna</t>
        </is>
      </c>
      <c r="C46" s="56" t="inlineStr">
        <is>
          <t>Health Care</t>
        </is>
      </c>
      <c r="D46" s="56" t="inlineStr">
        <is>
          <t>Biotechnology</t>
        </is>
      </c>
      <c r="E46" s="56" t="inlineStr">
        <is>
          <t>Cambridge, Massachusetts</t>
        </is>
      </c>
      <c r="F46" s="37">
        <f>IFERROR(VLOOKUP(E46,Metro_Map!$A$4:$B$187,2,FALSE()),E46)</f>
        <v/>
      </c>
      <c r="G46" s="37">
        <f>IF(F46="Foreign domicile","Y","N")</f>
        <v/>
      </c>
      <c r="H46" s="59" t="n">
        <v>119.22</v>
      </c>
      <c r="I46" s="59" t="n">
        <v>226.3</v>
      </c>
      <c r="J46" s="60" t="n">
        <v>3.487896416</v>
      </c>
      <c r="K46" s="37">
        <f>IF(AND(ISNUMBER(H46),ISNUMBER(I46)),"Y","N")</f>
        <v/>
      </c>
      <c r="L46" s="39">
        <f>IF(K46="Y",I46/H46-1,"")</f>
        <v/>
      </c>
      <c r="M46" s="57">
        <f>IF(K46="Y",LN(1+L46),"")</f>
        <v/>
      </c>
      <c r="N46" s="57">
        <f>IF(K46="Y",MAX(MIN(M46,Assumptions!$C$8),Assumptions!$B$8),"")</f>
        <v/>
      </c>
      <c r="O46" s="57">
        <f>IF(K46="Y",AVERAGEIFS($N$5:$N$504,$C$5:$C$504,C46),"")</f>
        <v/>
      </c>
      <c r="P46" s="57">
        <f>IF(K46="Y",N46-O46,"")</f>
        <v/>
      </c>
      <c r="Q46" s="37">
        <f>IF(G46="N",COUNTIFS($F$5:$F$504,F46),"")</f>
        <v/>
      </c>
      <c r="R46" s="37">
        <f>IF(G46="N",COUNTIFS($F$5:$F$504,F46,$C$5:$C$504,C46)-1,"")</f>
        <v/>
      </c>
      <c r="S46" s="57">
        <f>IF(G46="N",LN(Q46),"")</f>
        <v/>
      </c>
      <c r="T46" s="57">
        <f>IF(G46="N",LN(1+R46),"")</f>
        <v/>
      </c>
      <c r="U46" s="39">
        <f>IF(AND(K46="Y",ISNUMBER(J46)),(1+L46)/(1+J46)-1,"")</f>
        <v/>
      </c>
      <c r="V46" s="57">
        <f>IF(ISNUMBER(U46),LN(1+U46),"")</f>
        <v/>
      </c>
      <c r="W46" s="57">
        <f>IF(ISNUMBER(V46),MAX(MIN(V46,Assumptions!$C$9),Assumptions!$B$9),"")</f>
        <v/>
      </c>
      <c r="X46" s="57">
        <f>IF(AND(K46="Y",ISNUMBER(J46)),LN(1+J46),"")</f>
        <v/>
      </c>
      <c r="Y46" s="57">
        <f>IF(ISNUMBER(X46),MAX(MIN(X46,Assumptions!$C$10),Assumptions!$B$10),"")</f>
        <v/>
      </c>
      <c r="Z46" s="57">
        <f>IF(ISNUMBER(W46),W46-AVERAGEIFS($W$5:$W$504,$C$5:$C$504,C46),"")</f>
        <v/>
      </c>
      <c r="AA46" s="57">
        <f>IF(ISNUMBER(Y46),Y46-AVERAGEIFS($Y$5:$Y$504,$C$5:$C$504,C46),"")</f>
        <v/>
      </c>
    </row>
    <row r="47" ht="15" customHeight="1" s="74">
      <c r="A47" s="56" t="inlineStr">
        <is>
          <t>PODD</t>
        </is>
      </c>
      <c r="B47" s="56" t="inlineStr">
        <is>
          <t>Insulet Corporation</t>
        </is>
      </c>
      <c r="C47" s="56" t="inlineStr">
        <is>
          <t>Health Care</t>
        </is>
      </c>
      <c r="D47" s="56" t="inlineStr">
        <is>
          <t>Health Care Equipment</t>
        </is>
      </c>
      <c r="E47" s="56" t="inlineStr">
        <is>
          <t>Acton, Massachusetts</t>
        </is>
      </c>
      <c r="F47" s="37">
        <f>IFERROR(VLOOKUP(E47,Metro_Map!$A$4:$B$187,2,FALSE()),E47)</f>
        <v/>
      </c>
      <c r="G47" s="37">
        <f>IF(F47="Foreign domicile","Y","N")</f>
        <v/>
      </c>
      <c r="H47" s="59" t="n">
        <v>194.35</v>
      </c>
      <c r="I47" s="59" t="n">
        <v>133.93</v>
      </c>
      <c r="J47" s="60" t="n">
        <v>-0.4259903862</v>
      </c>
      <c r="K47" s="37">
        <f>IF(AND(ISNUMBER(H47),ISNUMBER(I47)),"Y","N")</f>
        <v/>
      </c>
      <c r="L47" s="39">
        <f>IF(K47="Y",I47/H47-1,"")</f>
        <v/>
      </c>
      <c r="M47" s="57">
        <f>IF(K47="Y",LN(1+L47),"")</f>
        <v/>
      </c>
      <c r="N47" s="57">
        <f>IF(K47="Y",MAX(MIN(M47,Assumptions!$C$8),Assumptions!$B$8),"")</f>
        <v/>
      </c>
      <c r="O47" s="57">
        <f>IF(K47="Y",AVERAGEIFS($N$5:$N$504,$C$5:$C$504,C47),"")</f>
        <v/>
      </c>
      <c r="P47" s="57">
        <f>IF(K47="Y",N47-O47,"")</f>
        <v/>
      </c>
      <c r="Q47" s="37">
        <f>IF(G47="N",COUNTIFS($F$5:$F$504,F47),"")</f>
        <v/>
      </c>
      <c r="R47" s="37">
        <f>IF(G47="N",COUNTIFS($F$5:$F$504,F47,$C$5:$C$504,C47)-1,"")</f>
        <v/>
      </c>
      <c r="S47" s="57">
        <f>IF(G47="N",LN(Q47),"")</f>
        <v/>
      </c>
      <c r="T47" s="57">
        <f>IF(G47="N",LN(1+R47),"")</f>
        <v/>
      </c>
      <c r="U47" s="39">
        <f>IF(AND(K47="Y",ISNUMBER(J47)),(1+L47)/(1+J47)-1,"")</f>
        <v/>
      </c>
      <c r="V47" s="57">
        <f>IF(ISNUMBER(U47),LN(1+U47),"")</f>
        <v/>
      </c>
      <c r="W47" s="57">
        <f>IF(ISNUMBER(V47),MAX(MIN(V47,Assumptions!$C$9),Assumptions!$B$9),"")</f>
        <v/>
      </c>
      <c r="X47" s="57">
        <f>IF(AND(K47="Y",ISNUMBER(J47)),LN(1+J47),"")</f>
        <v/>
      </c>
      <c r="Y47" s="57">
        <f>IF(ISNUMBER(X47),MAX(MIN(X47,Assumptions!$C$10),Assumptions!$B$10),"")</f>
        <v/>
      </c>
      <c r="Z47" s="57">
        <f>IF(ISNUMBER(W47),W47-AVERAGEIFS($W$5:$W$504,$C$5:$C$504,C47),"")</f>
        <v/>
      </c>
      <c r="AA47" s="57">
        <f>IF(ISNUMBER(Y47),Y47-AVERAGEIFS($Y$5:$Y$504,$C$5:$C$504,C47),"")</f>
        <v/>
      </c>
    </row>
    <row r="48" ht="15" customHeight="1" s="74">
      <c r="A48" s="56" t="inlineStr">
        <is>
          <t>PTC</t>
        </is>
      </c>
      <c r="B48" s="56" t="inlineStr">
        <is>
          <t>PTC</t>
        </is>
      </c>
      <c r="C48" s="56" t="inlineStr">
        <is>
          <t>Information Technology</t>
        </is>
      </c>
      <c r="D48" s="56" t="inlineStr">
        <is>
          <t>Application Software</t>
        </is>
      </c>
      <c r="E48" s="56" t="inlineStr">
        <is>
          <t>Boston, Massachusetts</t>
        </is>
      </c>
      <c r="F48" s="37">
        <f>IFERROR(VLOOKUP(E48,Metro_Map!$A$4:$B$187,2,FALSE()),E48)</f>
        <v/>
      </c>
      <c r="G48" s="37">
        <f>IF(F48="Foreign domicile","Y","N")</f>
        <v/>
      </c>
      <c r="H48" s="59" t="n">
        <v>177.85</v>
      </c>
      <c r="I48" s="59" t="n">
        <v>193.64</v>
      </c>
      <c r="J48" s="60" t="n">
        <v>0.01700089478</v>
      </c>
      <c r="K48" s="37">
        <f>IF(AND(ISNUMBER(H48),ISNUMBER(I48)),"Y","N")</f>
        <v/>
      </c>
      <c r="L48" s="39">
        <f>IF(K48="Y",I48/H48-1,"")</f>
        <v/>
      </c>
      <c r="M48" s="57">
        <f>IF(K48="Y",LN(1+L48),"")</f>
        <v/>
      </c>
      <c r="N48" s="57">
        <f>IF(K48="Y",MAX(MIN(M48,Assumptions!$C$8),Assumptions!$B$8),"")</f>
        <v/>
      </c>
      <c r="O48" s="57">
        <f>IF(K48="Y",AVERAGEIFS($N$5:$N$504,$C$5:$C$504,C48),"")</f>
        <v/>
      </c>
      <c r="P48" s="57">
        <f>IF(K48="Y",N48-O48,"")</f>
        <v/>
      </c>
      <c r="Q48" s="37">
        <f>IF(G48="N",COUNTIFS($F$5:$F$504,F48),"")</f>
        <v/>
      </c>
      <c r="R48" s="37">
        <f>IF(G48="N",COUNTIFS($F$5:$F$504,F48,$C$5:$C$504,C48)-1,"")</f>
        <v/>
      </c>
      <c r="S48" s="57">
        <f>IF(G48="N",LN(Q48),"")</f>
        <v/>
      </c>
      <c r="T48" s="57">
        <f>IF(G48="N",LN(1+R48),"")</f>
        <v/>
      </c>
      <c r="U48" s="39">
        <f>IF(AND(K48="Y",ISNUMBER(J48)),(1+L48)/(1+J48)-1,"")</f>
        <v/>
      </c>
      <c r="V48" s="57">
        <f>IF(ISNUMBER(U48),LN(1+U48),"")</f>
        <v/>
      </c>
      <c r="W48" s="57">
        <f>IF(ISNUMBER(V48),MAX(MIN(V48,Assumptions!$C$9),Assumptions!$B$9),"")</f>
        <v/>
      </c>
      <c r="X48" s="57">
        <f>IF(AND(K48="Y",ISNUMBER(J48)),LN(1+J48),"")</f>
        <v/>
      </c>
      <c r="Y48" s="57">
        <f>IF(ISNUMBER(X48),MAX(MIN(X48,Assumptions!$C$10),Assumptions!$B$10),"")</f>
        <v/>
      </c>
      <c r="Z48" s="57">
        <f>IF(ISNUMBER(W48),W48-AVERAGEIFS($W$5:$W$504,$C$5:$C$504,C48),"")</f>
        <v/>
      </c>
      <c r="AA48" s="57">
        <f>IF(ISNUMBER(Y48),Y48-AVERAGEIFS($Y$5:$Y$504,$C$5:$C$504,C48),"")</f>
        <v/>
      </c>
    </row>
    <row r="49" ht="15" customHeight="1" s="74">
      <c r="A49" s="56" t="inlineStr">
        <is>
          <t>RTX</t>
        </is>
      </c>
      <c r="B49" s="56" t="inlineStr">
        <is>
          <t>RTX Corporation</t>
        </is>
      </c>
      <c r="C49" s="56" t="inlineStr">
        <is>
          <t>Industrials</t>
        </is>
      </c>
      <c r="D49" s="56" t="inlineStr">
        <is>
          <t>Aerospace &amp; Defense</t>
        </is>
      </c>
      <c r="E49" s="56" t="inlineStr">
        <is>
          <t>Waltham, Massachusetts</t>
        </is>
      </c>
      <c r="F49" s="37">
        <f>IFERROR(VLOOKUP(E49,Metro_Map!$A$4:$B$187,2,FALSE()),E49)</f>
        <v/>
      </c>
      <c r="G49" s="37">
        <f>IF(F49="Foreign domicile","Y","N")</f>
        <v/>
      </c>
      <c r="H49" s="59" t="n">
        <v>117.49</v>
      </c>
      <c r="I49" s="59" t="n">
        <v>186.47</v>
      </c>
      <c r="J49" s="60" t="n">
        <v>0.5592536561</v>
      </c>
      <c r="K49" s="37">
        <f>IF(AND(ISNUMBER(H49),ISNUMBER(I49)),"Y","N")</f>
        <v/>
      </c>
      <c r="L49" s="39">
        <f>IF(K49="Y",I49/H49-1,"")</f>
        <v/>
      </c>
      <c r="M49" s="57">
        <f>IF(K49="Y",LN(1+L49),"")</f>
        <v/>
      </c>
      <c r="N49" s="57">
        <f>IF(K49="Y",MAX(MIN(M49,Assumptions!$C$8),Assumptions!$B$8),"")</f>
        <v/>
      </c>
      <c r="O49" s="57">
        <f>IF(K49="Y",AVERAGEIFS($N$5:$N$504,$C$5:$C$504,C49),"")</f>
        <v/>
      </c>
      <c r="P49" s="57">
        <f>IF(K49="Y",N49-O49,"")</f>
        <v/>
      </c>
      <c r="Q49" s="37">
        <f>IF(G49="N",COUNTIFS($F$5:$F$504,F49),"")</f>
        <v/>
      </c>
      <c r="R49" s="37">
        <f>IF(G49="N",COUNTIFS($F$5:$F$504,F49,$C$5:$C$504,C49)-1,"")</f>
        <v/>
      </c>
      <c r="S49" s="57">
        <f>IF(G49="N",LN(Q49),"")</f>
        <v/>
      </c>
      <c r="T49" s="57">
        <f>IF(G49="N",LN(1+R49),"")</f>
        <v/>
      </c>
      <c r="U49" s="39">
        <f>IF(AND(K49="Y",ISNUMBER(J49)),(1+L49)/(1+J49)-1,"")</f>
        <v/>
      </c>
      <c r="V49" s="57">
        <f>IF(ISNUMBER(U49),LN(1+U49),"")</f>
        <v/>
      </c>
      <c r="W49" s="57">
        <f>IF(ISNUMBER(V49),MAX(MIN(V49,Assumptions!$C$9),Assumptions!$B$9),"")</f>
        <v/>
      </c>
      <c r="X49" s="57">
        <f>IF(AND(K49="Y",ISNUMBER(J49)),LN(1+J49),"")</f>
        <v/>
      </c>
      <c r="Y49" s="57">
        <f>IF(ISNUMBER(X49),MAX(MIN(X49,Assumptions!$C$10),Assumptions!$B$10),"")</f>
        <v/>
      </c>
      <c r="Z49" s="57">
        <f>IF(ISNUMBER(W49),W49-AVERAGEIFS($W$5:$W$504,$C$5:$C$504,C49),"")</f>
        <v/>
      </c>
      <c r="AA49" s="57">
        <f>IF(ISNUMBER(Y49),Y49-AVERAGEIFS($Y$5:$Y$504,$C$5:$C$504,C49),"")</f>
        <v/>
      </c>
    </row>
    <row r="50" ht="15" customHeight="1" s="74">
      <c r="A50" s="56" t="inlineStr">
        <is>
          <t>RVTY</t>
        </is>
      </c>
      <c r="B50" s="56" t="inlineStr">
        <is>
          <t>Revvity</t>
        </is>
      </c>
      <c r="C50" s="56" t="inlineStr">
        <is>
          <t>Health Care</t>
        </is>
      </c>
      <c r="D50" s="56" t="inlineStr">
        <is>
          <t>Health Care Equipment</t>
        </is>
      </c>
      <c r="E50" s="56" t="inlineStr">
        <is>
          <t>Waltham, Massachusetts</t>
        </is>
      </c>
      <c r="F50" s="37">
        <f>IFERROR(VLOOKUP(E50,Metro_Map!$A$4:$B$187,2,FALSE()),E50)</f>
        <v/>
      </c>
      <c r="G50" s="37">
        <f>IF(F50="Foreign domicile","Y","N")</f>
        <v/>
      </c>
      <c r="H50" s="59" t="n">
        <v>125.61</v>
      </c>
      <c r="I50" s="59" t="n">
        <v>152.12</v>
      </c>
      <c r="J50" s="60" t="n">
        <v>0.2415052398</v>
      </c>
      <c r="K50" s="37">
        <f>IF(AND(ISNUMBER(H50),ISNUMBER(I50)),"Y","N")</f>
        <v/>
      </c>
      <c r="L50" s="39">
        <f>IF(K50="Y",I50/H50-1,"")</f>
        <v/>
      </c>
      <c r="M50" s="57">
        <f>IF(K50="Y",LN(1+L50),"")</f>
        <v/>
      </c>
      <c r="N50" s="57">
        <f>IF(K50="Y",MAX(MIN(M50,Assumptions!$C$8),Assumptions!$B$8),"")</f>
        <v/>
      </c>
      <c r="O50" s="57">
        <f>IF(K50="Y",AVERAGEIFS($N$5:$N$504,$C$5:$C$504,C50),"")</f>
        <v/>
      </c>
      <c r="P50" s="57">
        <f>IF(K50="Y",N50-O50,"")</f>
        <v/>
      </c>
      <c r="Q50" s="37">
        <f>IF(G50="N",COUNTIFS($F$5:$F$504,F50),"")</f>
        <v/>
      </c>
      <c r="R50" s="37">
        <f>IF(G50="N",COUNTIFS($F$5:$F$504,F50,$C$5:$C$504,C50)-1,"")</f>
        <v/>
      </c>
      <c r="S50" s="57">
        <f>IF(G50="N",LN(Q50),"")</f>
        <v/>
      </c>
      <c r="T50" s="57">
        <f>IF(G50="N",LN(1+R50),"")</f>
        <v/>
      </c>
      <c r="U50" s="39">
        <f>IF(AND(K50="Y",ISNUMBER(J50)),(1+L50)/(1+J50)-1,"")</f>
        <v/>
      </c>
      <c r="V50" s="57">
        <f>IF(ISNUMBER(U50),LN(1+U50),"")</f>
        <v/>
      </c>
      <c r="W50" s="57">
        <f>IF(ISNUMBER(V50),MAX(MIN(V50,Assumptions!$C$9),Assumptions!$B$9),"")</f>
        <v/>
      </c>
      <c r="X50" s="57">
        <f>IF(AND(K50="Y",ISNUMBER(J50)),LN(1+J50),"")</f>
        <v/>
      </c>
      <c r="Y50" s="57">
        <f>IF(ISNUMBER(X50),MAX(MIN(X50,Assumptions!$C$10),Assumptions!$B$10),"")</f>
        <v/>
      </c>
      <c r="Z50" s="57">
        <f>IF(ISNUMBER(W50),W50-AVERAGEIFS($W$5:$W$504,$C$5:$C$504,C50),"")</f>
        <v/>
      </c>
      <c r="AA50" s="57">
        <f>IF(ISNUMBER(Y50),Y50-AVERAGEIFS($Y$5:$Y$504,$C$5:$C$504,C50),"")</f>
        <v/>
      </c>
    </row>
    <row r="51" ht="15" customHeight="1" s="74">
      <c r="A51" s="56" t="inlineStr">
        <is>
          <t>STT</t>
        </is>
      </c>
      <c r="B51" s="56" t="inlineStr">
        <is>
          <t>State Street Corporation</t>
        </is>
      </c>
      <c r="C51" s="56" t="inlineStr">
        <is>
          <t>Financials</t>
        </is>
      </c>
      <c r="D51" s="56" t="inlineStr">
        <is>
          <t>Asset Management &amp; Custody Banks</t>
        </is>
      </c>
      <c r="E51" s="56" t="inlineStr">
        <is>
          <t>Boston, Massachusetts</t>
        </is>
      </c>
      <c r="F51" s="37">
        <f>IFERROR(VLOOKUP(E51,Metro_Map!$A$4:$B$187,2,FALSE()),E51)</f>
        <v/>
      </c>
      <c r="G51" s="37">
        <f>IF(F51="Foreign domicile","Y","N")</f>
        <v/>
      </c>
      <c r="H51" s="59" t="n">
        <v>84.97</v>
      </c>
      <c r="I51" s="59" t="n">
        <v>166.89</v>
      </c>
      <c r="J51" s="60" t="n">
        <v>0.8010978366</v>
      </c>
      <c r="K51" s="37">
        <f>IF(AND(ISNUMBER(H51),ISNUMBER(I51)),"Y","N")</f>
        <v/>
      </c>
      <c r="L51" s="39">
        <f>IF(K51="Y",I51/H51-1,"")</f>
        <v/>
      </c>
      <c r="M51" s="57">
        <f>IF(K51="Y",LN(1+L51),"")</f>
        <v/>
      </c>
      <c r="N51" s="57">
        <f>IF(K51="Y",MAX(MIN(M51,Assumptions!$C$8),Assumptions!$B$8),"")</f>
        <v/>
      </c>
      <c r="O51" s="57">
        <f>IF(K51="Y",AVERAGEIFS($N$5:$N$504,$C$5:$C$504,C51),"")</f>
        <v/>
      </c>
      <c r="P51" s="57">
        <f>IF(K51="Y",N51-O51,"")</f>
        <v/>
      </c>
      <c r="Q51" s="37">
        <f>IF(G51="N",COUNTIFS($F$5:$F$504,F51),"")</f>
        <v/>
      </c>
      <c r="R51" s="37">
        <f>IF(G51="N",COUNTIFS($F$5:$F$504,F51,$C$5:$C$504,C51)-1,"")</f>
        <v/>
      </c>
      <c r="S51" s="57">
        <f>IF(G51="N",LN(Q51),"")</f>
        <v/>
      </c>
      <c r="T51" s="57">
        <f>IF(G51="N",LN(1+R51),"")</f>
        <v/>
      </c>
      <c r="U51" s="39">
        <f>IF(AND(K51="Y",ISNUMBER(J51)),(1+L51)/(1+J51)-1,"")</f>
        <v/>
      </c>
      <c r="V51" s="57">
        <f>IF(ISNUMBER(U51),LN(1+U51),"")</f>
        <v/>
      </c>
      <c r="W51" s="57">
        <f>IF(ISNUMBER(V51),MAX(MIN(V51,Assumptions!$C$9),Assumptions!$B$9),"")</f>
        <v/>
      </c>
      <c r="X51" s="57">
        <f>IF(AND(K51="Y",ISNUMBER(J51)),LN(1+J51),"")</f>
        <v/>
      </c>
      <c r="Y51" s="57">
        <f>IF(ISNUMBER(X51),MAX(MIN(X51,Assumptions!$C$10),Assumptions!$B$10),"")</f>
        <v/>
      </c>
      <c r="Z51" s="57">
        <f>IF(ISNUMBER(W51),W51-AVERAGEIFS($W$5:$W$504,$C$5:$C$504,C51),"")</f>
        <v/>
      </c>
      <c r="AA51" s="57">
        <f>IF(ISNUMBER(Y51),Y51-AVERAGEIFS($Y$5:$Y$504,$C$5:$C$504,C51),"")</f>
        <v/>
      </c>
    </row>
    <row r="52" ht="15" customHeight="1" s="74">
      <c r="A52" s="56" t="inlineStr">
        <is>
          <t>TER</t>
        </is>
      </c>
      <c r="B52" s="56" t="inlineStr">
        <is>
          <t>Teradyne</t>
        </is>
      </c>
      <c r="C52" s="56" t="inlineStr">
        <is>
          <t>Information Technology</t>
        </is>
      </c>
      <c r="D52" s="56" t="inlineStr">
        <is>
          <t>Semiconductor Materials &amp; Equipment</t>
        </is>
      </c>
      <c r="E52" s="56" t="inlineStr">
        <is>
          <t>North Reading, Massachusetts</t>
        </is>
      </c>
      <c r="F52" s="37">
        <f>IFERROR(VLOOKUP(E52,Metro_Map!$A$4:$B$187,2,FALSE()),E52)</f>
        <v/>
      </c>
      <c r="G52" s="37">
        <f>IF(F52="Foreign domicile","Y","N")</f>
        <v/>
      </c>
      <c r="H52" s="59" t="n">
        <v>131.16</v>
      </c>
      <c r="I52" s="59" t="n">
        <v>359.44</v>
      </c>
      <c r="J52" s="60" t="n">
        <v>2.193835941</v>
      </c>
      <c r="K52" s="37">
        <f>IF(AND(ISNUMBER(H52),ISNUMBER(I52)),"Y","N")</f>
        <v/>
      </c>
      <c r="L52" s="39">
        <f>IF(K52="Y",I52/H52-1,"")</f>
        <v/>
      </c>
      <c r="M52" s="57">
        <f>IF(K52="Y",LN(1+L52),"")</f>
        <v/>
      </c>
      <c r="N52" s="57">
        <f>IF(K52="Y",MAX(MIN(M52,Assumptions!$C$8),Assumptions!$B$8),"")</f>
        <v/>
      </c>
      <c r="O52" s="57">
        <f>IF(K52="Y",AVERAGEIFS($N$5:$N$504,$C$5:$C$504,C52),"")</f>
        <v/>
      </c>
      <c r="P52" s="57">
        <f>IF(K52="Y",N52-O52,"")</f>
        <v/>
      </c>
      <c r="Q52" s="37">
        <f>IF(G52="N",COUNTIFS($F$5:$F$504,F52),"")</f>
        <v/>
      </c>
      <c r="R52" s="37">
        <f>IF(G52="N",COUNTIFS($F$5:$F$504,F52,$C$5:$C$504,C52)-1,"")</f>
        <v/>
      </c>
      <c r="S52" s="57">
        <f>IF(G52="N",LN(Q52),"")</f>
        <v/>
      </c>
      <c r="T52" s="57">
        <f>IF(G52="N",LN(1+R52),"")</f>
        <v/>
      </c>
      <c r="U52" s="39">
        <f>IF(AND(K52="Y",ISNUMBER(J52)),(1+L52)/(1+J52)-1,"")</f>
        <v/>
      </c>
      <c r="V52" s="57">
        <f>IF(ISNUMBER(U52),LN(1+U52),"")</f>
        <v/>
      </c>
      <c r="W52" s="57">
        <f>IF(ISNUMBER(V52),MAX(MIN(V52,Assumptions!$C$9),Assumptions!$B$9),"")</f>
        <v/>
      </c>
      <c r="X52" s="57">
        <f>IF(AND(K52="Y",ISNUMBER(J52)),LN(1+J52),"")</f>
        <v/>
      </c>
      <c r="Y52" s="57">
        <f>IF(ISNUMBER(X52),MAX(MIN(X52,Assumptions!$C$10),Assumptions!$B$10),"")</f>
        <v/>
      </c>
      <c r="Z52" s="57">
        <f>IF(ISNUMBER(W52),W52-AVERAGEIFS($W$5:$W$504,$C$5:$C$504,C52),"")</f>
        <v/>
      </c>
      <c r="AA52" s="57">
        <f>IF(ISNUMBER(Y52),Y52-AVERAGEIFS($Y$5:$Y$504,$C$5:$C$504,C52),"")</f>
        <v/>
      </c>
    </row>
    <row r="53" ht="15" customHeight="1" s="74">
      <c r="A53" s="56" t="inlineStr">
        <is>
          <t>TJX</t>
        </is>
      </c>
      <c r="B53" s="56" t="inlineStr">
        <is>
          <t>TJX Companies</t>
        </is>
      </c>
      <c r="C53" s="56" t="inlineStr">
        <is>
          <t>Consumer Discretionary</t>
        </is>
      </c>
      <c r="D53" s="56" t="inlineStr">
        <is>
          <t>Apparel Retail</t>
        </is>
      </c>
      <c r="E53" s="56" t="inlineStr">
        <is>
          <t>Framingham, Massachusetts</t>
        </is>
      </c>
      <c r="F53" s="37">
        <f>IFERROR(VLOOKUP(E53,Metro_Map!$A$4:$B$187,2,FALSE()),E53)</f>
        <v/>
      </c>
      <c r="G53" s="37">
        <f>IF(F53="Foreign domicile","Y","N")</f>
        <v/>
      </c>
      <c r="H53" s="59" t="n">
        <v>113.02</v>
      </c>
      <c r="I53" s="59" t="n">
        <v>142.83</v>
      </c>
      <c r="J53" s="60" t="n">
        <v>0.2692747253</v>
      </c>
      <c r="K53" s="37">
        <f>IF(AND(ISNUMBER(H53),ISNUMBER(I53)),"Y","N")</f>
        <v/>
      </c>
      <c r="L53" s="39">
        <f>IF(K53="Y",I53/H53-1,"")</f>
        <v/>
      </c>
      <c r="M53" s="57">
        <f>IF(K53="Y",LN(1+L53),"")</f>
        <v/>
      </c>
      <c r="N53" s="57">
        <f>IF(K53="Y",MAX(MIN(M53,Assumptions!$C$8),Assumptions!$B$8),"")</f>
        <v/>
      </c>
      <c r="O53" s="57">
        <f>IF(K53="Y",AVERAGEIFS($N$5:$N$504,$C$5:$C$504,C53),"")</f>
        <v/>
      </c>
      <c r="P53" s="57">
        <f>IF(K53="Y",N53-O53,"")</f>
        <v/>
      </c>
      <c r="Q53" s="37">
        <f>IF(G53="N",COUNTIFS($F$5:$F$504,F53),"")</f>
        <v/>
      </c>
      <c r="R53" s="37">
        <f>IF(G53="N",COUNTIFS($F$5:$F$504,F53,$C$5:$C$504,C53)-1,"")</f>
        <v/>
      </c>
      <c r="S53" s="57">
        <f>IF(G53="N",LN(Q53),"")</f>
        <v/>
      </c>
      <c r="T53" s="57">
        <f>IF(G53="N",LN(1+R53),"")</f>
        <v/>
      </c>
      <c r="U53" s="39">
        <f>IF(AND(K53="Y",ISNUMBER(J53)),(1+L53)/(1+J53)-1,"")</f>
        <v/>
      </c>
      <c r="V53" s="57">
        <f>IF(ISNUMBER(U53),LN(1+U53),"")</f>
        <v/>
      </c>
      <c r="W53" s="57">
        <f>IF(ISNUMBER(V53),MAX(MIN(V53,Assumptions!$C$9),Assumptions!$B$9),"")</f>
        <v/>
      </c>
      <c r="X53" s="57">
        <f>IF(AND(K53="Y",ISNUMBER(J53)),LN(1+J53),"")</f>
        <v/>
      </c>
      <c r="Y53" s="57">
        <f>IF(ISNUMBER(X53),MAX(MIN(X53,Assumptions!$C$10),Assumptions!$B$10),"")</f>
        <v/>
      </c>
      <c r="Z53" s="57">
        <f>IF(ISNUMBER(W53),W53-AVERAGEIFS($W$5:$W$504,$C$5:$C$504,C53),"")</f>
        <v/>
      </c>
      <c r="AA53" s="57">
        <f>IF(ISNUMBER(Y53),Y53-AVERAGEIFS($Y$5:$Y$504,$C$5:$C$504,C53),"")</f>
        <v/>
      </c>
    </row>
    <row r="54" ht="15" customHeight="1" s="74">
      <c r="A54" s="56" t="inlineStr">
        <is>
          <t>TMO</t>
        </is>
      </c>
      <c r="B54" s="56" t="inlineStr">
        <is>
          <t>Thermo Fisher Scientific</t>
        </is>
      </c>
      <c r="C54" s="56" t="inlineStr">
        <is>
          <t>Health Care</t>
        </is>
      </c>
      <c r="D54" s="56" t="inlineStr">
        <is>
          <t>Life Sciences Tools &amp; Services</t>
        </is>
      </c>
      <c r="E54" s="56" t="inlineStr">
        <is>
          <t>Waltham, Massachusetts</t>
        </is>
      </c>
      <c r="F54" s="37">
        <f>IFERROR(VLOOKUP(E54,Metro_Map!$A$4:$B$187,2,FALSE()),E54)</f>
        <v/>
      </c>
      <c r="G54" s="37">
        <f>IF(F54="Foreign domicile","Y","N")</f>
        <v/>
      </c>
      <c r="H54" s="59" t="n">
        <v>613.34</v>
      </c>
      <c r="I54" s="59" t="n">
        <v>673.2</v>
      </c>
      <c r="J54" s="60" t="n">
        <v>0.2485422351</v>
      </c>
      <c r="K54" s="37">
        <f>IF(AND(ISNUMBER(H54),ISNUMBER(I54)),"Y","N")</f>
        <v/>
      </c>
      <c r="L54" s="39">
        <f>IF(K54="Y",I54/H54-1,"")</f>
        <v/>
      </c>
      <c r="M54" s="57">
        <f>IF(K54="Y",LN(1+L54),"")</f>
        <v/>
      </c>
      <c r="N54" s="57">
        <f>IF(K54="Y",MAX(MIN(M54,Assumptions!$C$8),Assumptions!$B$8),"")</f>
        <v/>
      </c>
      <c r="O54" s="57">
        <f>IF(K54="Y",AVERAGEIFS($N$5:$N$504,$C$5:$C$504,C54),"")</f>
        <v/>
      </c>
      <c r="P54" s="57">
        <f>IF(K54="Y",N54-O54,"")</f>
        <v/>
      </c>
      <c r="Q54" s="37">
        <f>IF(G54="N",COUNTIFS($F$5:$F$504,F54),"")</f>
        <v/>
      </c>
      <c r="R54" s="37">
        <f>IF(G54="N",COUNTIFS($F$5:$F$504,F54,$C$5:$C$504,C54)-1,"")</f>
        <v/>
      </c>
      <c r="S54" s="57">
        <f>IF(G54="N",LN(Q54),"")</f>
        <v/>
      </c>
      <c r="T54" s="57">
        <f>IF(G54="N",LN(1+R54),"")</f>
        <v/>
      </c>
      <c r="U54" s="39">
        <f>IF(AND(K54="Y",ISNUMBER(J54)),(1+L54)/(1+J54)-1,"")</f>
        <v/>
      </c>
      <c r="V54" s="57">
        <f>IF(ISNUMBER(U54),LN(1+U54),"")</f>
        <v/>
      </c>
      <c r="W54" s="57">
        <f>IF(ISNUMBER(V54),MAX(MIN(V54,Assumptions!$C$9),Assumptions!$B$9),"")</f>
        <v/>
      </c>
      <c r="X54" s="57">
        <f>IF(AND(K54="Y",ISNUMBER(J54)),LN(1+J54),"")</f>
        <v/>
      </c>
      <c r="Y54" s="57">
        <f>IF(ISNUMBER(X54),MAX(MIN(X54,Assumptions!$C$10),Assumptions!$B$10),"")</f>
        <v/>
      </c>
      <c r="Z54" s="57">
        <f>IF(ISNUMBER(W54),W54-AVERAGEIFS($W$5:$W$504,$C$5:$C$504,C54),"")</f>
        <v/>
      </c>
      <c r="AA54" s="57">
        <f>IF(ISNUMBER(Y54),Y54-AVERAGEIFS($Y$5:$Y$504,$C$5:$C$504,C54),"")</f>
        <v/>
      </c>
    </row>
    <row r="55" ht="15" customHeight="1" s="74">
      <c r="A55" s="56" t="inlineStr">
        <is>
          <t>VLTO</t>
        </is>
      </c>
      <c r="B55" s="56" t="inlineStr">
        <is>
          <t>Veralto</t>
        </is>
      </c>
      <c r="C55" s="56" t="inlineStr">
        <is>
          <t>Industrials</t>
        </is>
      </c>
      <c r="D55" s="56" t="inlineStr">
        <is>
          <t>Environmental &amp; Facilities Services</t>
        </is>
      </c>
      <c r="E55" s="56" t="inlineStr">
        <is>
          <t>Waltham, Massachusetts</t>
        </is>
      </c>
      <c r="F55" s="37">
        <f>IFERROR(VLOOKUP(E55,Metro_Map!$A$4:$B$187,2,FALSE()),E55)</f>
        <v/>
      </c>
      <c r="G55" s="37">
        <f>IF(F55="Foreign domicile","Y","N")</f>
        <v/>
      </c>
      <c r="H55" s="59" t="n">
        <v>106.56</v>
      </c>
      <c r="I55" s="59" t="n">
        <v>100.66</v>
      </c>
      <c r="J55" s="60" t="n">
        <v>-0.02461152398</v>
      </c>
      <c r="K55" s="37">
        <f>IF(AND(ISNUMBER(H55),ISNUMBER(I55)),"Y","N")</f>
        <v/>
      </c>
      <c r="L55" s="39">
        <f>IF(K55="Y",I55/H55-1,"")</f>
        <v/>
      </c>
      <c r="M55" s="57">
        <f>IF(K55="Y",LN(1+L55),"")</f>
        <v/>
      </c>
      <c r="N55" s="57">
        <f>IF(K55="Y",MAX(MIN(M55,Assumptions!$C$8),Assumptions!$B$8),"")</f>
        <v/>
      </c>
      <c r="O55" s="57">
        <f>IF(K55="Y",AVERAGEIFS($N$5:$N$504,$C$5:$C$504,C55),"")</f>
        <v/>
      </c>
      <c r="P55" s="57">
        <f>IF(K55="Y",N55-O55,"")</f>
        <v/>
      </c>
      <c r="Q55" s="37">
        <f>IF(G55="N",COUNTIFS($F$5:$F$504,F55),"")</f>
        <v/>
      </c>
      <c r="R55" s="37">
        <f>IF(G55="N",COUNTIFS($F$5:$F$504,F55,$C$5:$C$504,C55)-1,"")</f>
        <v/>
      </c>
      <c r="S55" s="57">
        <f>IF(G55="N",LN(Q55),"")</f>
        <v/>
      </c>
      <c r="T55" s="57">
        <f>IF(G55="N",LN(1+R55),"")</f>
        <v/>
      </c>
      <c r="U55" s="39">
        <f>IF(AND(K55="Y",ISNUMBER(J55)),(1+L55)/(1+J55)-1,"")</f>
        <v/>
      </c>
      <c r="V55" s="57">
        <f>IF(ISNUMBER(U55),LN(1+U55),"")</f>
        <v/>
      </c>
      <c r="W55" s="57">
        <f>IF(ISNUMBER(V55),MAX(MIN(V55,Assumptions!$C$9),Assumptions!$B$9),"")</f>
        <v/>
      </c>
      <c r="X55" s="57">
        <f>IF(AND(K55="Y",ISNUMBER(J55)),LN(1+J55),"")</f>
        <v/>
      </c>
      <c r="Y55" s="57">
        <f>IF(ISNUMBER(X55),MAX(MIN(X55,Assumptions!$C$10),Assumptions!$B$10),"")</f>
        <v/>
      </c>
      <c r="Z55" s="57">
        <f>IF(ISNUMBER(W55),W55-AVERAGEIFS($W$5:$W$504,$C$5:$C$504,C55),"")</f>
        <v/>
      </c>
      <c r="AA55" s="57">
        <f>IF(ISNUMBER(Y55),Y55-AVERAGEIFS($Y$5:$Y$504,$C$5:$C$504,C55),"")</f>
        <v/>
      </c>
    </row>
    <row r="56" ht="15" customHeight="1" s="74">
      <c r="A56" s="56" t="inlineStr">
        <is>
          <t>VRTX</t>
        </is>
      </c>
      <c r="B56" s="56" t="inlineStr">
        <is>
          <t>Vertex Pharmaceuticals</t>
        </is>
      </c>
      <c r="C56" s="56" t="inlineStr">
        <is>
          <t>Health Care</t>
        </is>
      </c>
      <c r="D56" s="56" t="inlineStr">
        <is>
          <t>Biotechnology</t>
        </is>
      </c>
      <c r="E56" s="56" t="inlineStr">
        <is>
          <t>Boston, Massachusetts</t>
        </is>
      </c>
      <c r="F56" s="37">
        <f>IFERROR(VLOOKUP(E56,Metro_Map!$A$4:$B$187,2,FALSE()),E56)</f>
        <v/>
      </c>
      <c r="G56" s="37">
        <f>IF(F56="Foreign domicile","Y","N")</f>
        <v/>
      </c>
      <c r="H56" s="59" t="n">
        <v>495.72</v>
      </c>
      <c r="I56" s="59" t="n">
        <v>498.5</v>
      </c>
      <c r="J56" s="60" t="n">
        <v>0.01662398976</v>
      </c>
      <c r="K56" s="37">
        <f>IF(AND(ISNUMBER(H56),ISNUMBER(I56)),"Y","N")</f>
        <v/>
      </c>
      <c r="L56" s="39">
        <f>IF(K56="Y",I56/H56-1,"")</f>
        <v/>
      </c>
      <c r="M56" s="57">
        <f>IF(K56="Y",LN(1+L56),"")</f>
        <v/>
      </c>
      <c r="N56" s="57">
        <f>IF(K56="Y",MAX(MIN(M56,Assumptions!$C$8),Assumptions!$B$8),"")</f>
        <v/>
      </c>
      <c r="O56" s="57">
        <f>IF(K56="Y",AVERAGEIFS($N$5:$N$504,$C$5:$C$504,C56),"")</f>
        <v/>
      </c>
      <c r="P56" s="57">
        <f>IF(K56="Y",N56-O56,"")</f>
        <v/>
      </c>
      <c r="Q56" s="37">
        <f>IF(G56="N",COUNTIFS($F$5:$F$504,F56),"")</f>
        <v/>
      </c>
      <c r="R56" s="37">
        <f>IF(G56="N",COUNTIFS($F$5:$F$504,F56,$C$5:$C$504,C56)-1,"")</f>
        <v/>
      </c>
      <c r="S56" s="57">
        <f>IF(G56="N",LN(Q56),"")</f>
        <v/>
      </c>
      <c r="T56" s="57">
        <f>IF(G56="N",LN(1+R56),"")</f>
        <v/>
      </c>
      <c r="U56" s="39">
        <f>IF(AND(K56="Y",ISNUMBER(J56)),(1+L56)/(1+J56)-1,"")</f>
        <v/>
      </c>
      <c r="V56" s="57">
        <f>IF(ISNUMBER(U56),LN(1+U56),"")</f>
        <v/>
      </c>
      <c r="W56" s="57">
        <f>IF(ISNUMBER(V56),MAX(MIN(V56,Assumptions!$C$9),Assumptions!$B$9),"")</f>
        <v/>
      </c>
      <c r="X56" s="57">
        <f>IF(AND(K56="Y",ISNUMBER(J56)),LN(1+J56),"")</f>
        <v/>
      </c>
      <c r="Y56" s="57">
        <f>IF(ISNUMBER(X56),MAX(MIN(X56,Assumptions!$C$10),Assumptions!$B$10),"")</f>
        <v/>
      </c>
      <c r="Z56" s="57">
        <f>IF(ISNUMBER(W56),W56-AVERAGEIFS($W$5:$W$504,$C$5:$C$504,C56),"")</f>
        <v/>
      </c>
      <c r="AA56" s="57">
        <f>IF(ISNUMBER(Y56),Y56-AVERAGEIFS($Y$5:$Y$504,$C$5:$C$504,C56),"")</f>
        <v/>
      </c>
    </row>
    <row r="57" ht="15" customHeight="1" s="74">
      <c r="A57" s="56" t="inlineStr">
        <is>
          <t>WAT</t>
        </is>
      </c>
      <c r="B57" s="56" t="inlineStr">
        <is>
          <t>Waters Corporation</t>
        </is>
      </c>
      <c r="C57" s="56" t="inlineStr">
        <is>
          <t>Health Care</t>
        </is>
      </c>
      <c r="D57" s="56" t="inlineStr">
        <is>
          <t>Life Sciences Tools &amp; Services</t>
        </is>
      </c>
      <c r="E57" s="56" t="inlineStr">
        <is>
          <t>Milford, Massachusetts</t>
        </is>
      </c>
      <c r="F57" s="37">
        <f>IFERROR(VLOOKUP(E57,Metro_Map!$A$4:$B$187,2,FALSE()),E57)</f>
        <v/>
      </c>
      <c r="G57" s="37">
        <f>IF(F57="Foreign domicile","Y","N")</f>
        <v/>
      </c>
      <c r="H57" s="59" t="n">
        <v>336.28</v>
      </c>
      <c r="I57" s="59" t="n">
        <v>436.61</v>
      </c>
      <c r="J57" s="60" t="n">
        <v>0.1539375468</v>
      </c>
      <c r="K57" s="37">
        <f>IF(AND(ISNUMBER(H57),ISNUMBER(I57)),"Y","N")</f>
        <v/>
      </c>
      <c r="L57" s="39">
        <f>IF(K57="Y",I57/H57-1,"")</f>
        <v/>
      </c>
      <c r="M57" s="57">
        <f>IF(K57="Y",LN(1+L57),"")</f>
        <v/>
      </c>
      <c r="N57" s="57">
        <f>IF(K57="Y",MAX(MIN(M57,Assumptions!$C$8),Assumptions!$B$8),"")</f>
        <v/>
      </c>
      <c r="O57" s="57">
        <f>IF(K57="Y",AVERAGEIFS($N$5:$N$504,$C$5:$C$504,C57),"")</f>
        <v/>
      </c>
      <c r="P57" s="57">
        <f>IF(K57="Y",N57-O57,"")</f>
        <v/>
      </c>
      <c r="Q57" s="37">
        <f>IF(G57="N",COUNTIFS($F$5:$F$504,F57),"")</f>
        <v/>
      </c>
      <c r="R57" s="37">
        <f>IF(G57="N",COUNTIFS($F$5:$F$504,F57,$C$5:$C$504,C57)-1,"")</f>
        <v/>
      </c>
      <c r="S57" s="57">
        <f>IF(G57="N",LN(Q57),"")</f>
        <v/>
      </c>
      <c r="T57" s="57">
        <f>IF(G57="N",LN(1+R57),"")</f>
        <v/>
      </c>
      <c r="U57" s="39">
        <f>IF(AND(K57="Y",ISNUMBER(J57)),(1+L57)/(1+J57)-1,"")</f>
        <v/>
      </c>
      <c r="V57" s="57">
        <f>IF(ISNUMBER(U57),LN(1+U57),"")</f>
        <v/>
      </c>
      <c r="W57" s="57">
        <f>IF(ISNUMBER(V57),MAX(MIN(V57,Assumptions!$C$9),Assumptions!$B$9),"")</f>
        <v/>
      </c>
      <c r="X57" s="57">
        <f>IF(AND(K57="Y",ISNUMBER(J57)),LN(1+J57),"")</f>
        <v/>
      </c>
      <c r="Y57" s="57">
        <f>IF(ISNUMBER(X57),MAX(MIN(X57,Assumptions!$C$10),Assumptions!$B$10),"")</f>
        <v/>
      </c>
      <c r="Z57" s="57">
        <f>IF(ISNUMBER(W57),W57-AVERAGEIFS($W$5:$W$504,$C$5:$C$504,C57),"")</f>
        <v/>
      </c>
      <c r="AA57" s="57">
        <f>IF(ISNUMBER(Y57),Y57-AVERAGEIFS($Y$5:$Y$504,$C$5:$C$504,C57),"")</f>
        <v/>
      </c>
    </row>
    <row r="58" ht="15" customHeight="1" s="74">
      <c r="A58" s="56" t="inlineStr">
        <is>
          <t>FICO</t>
        </is>
      </c>
      <c r="B58" s="56" t="inlineStr">
        <is>
          <t>Fair Isaac</t>
        </is>
      </c>
      <c r="C58" s="56" t="inlineStr">
        <is>
          <t>Information Technology</t>
        </is>
      </c>
      <c r="D58" s="56" t="inlineStr">
        <is>
          <t>Application Software</t>
        </is>
      </c>
      <c r="E58" s="56" t="inlineStr">
        <is>
          <t>Bozeman, Montana</t>
        </is>
      </c>
      <c r="F58" s="37">
        <f>IFERROR(VLOOKUP(E58,Metro_Map!$A$4:$B$187,2,FALSE()),E58)</f>
        <v/>
      </c>
      <c r="G58" s="37">
        <f>IF(F58="Foreign domicile","Y","N")</f>
        <v/>
      </c>
      <c r="H58" s="59" t="n">
        <v>1600</v>
      </c>
      <c r="I58" s="59" t="n">
        <v>719.63</v>
      </c>
      <c r="J58" s="60" t="n">
        <v>-0.6191665629999999</v>
      </c>
      <c r="K58" s="37">
        <f>IF(AND(ISNUMBER(H58),ISNUMBER(I58)),"Y","N")</f>
        <v/>
      </c>
      <c r="L58" s="39">
        <f>IF(K58="Y",I58/H58-1,"")</f>
        <v/>
      </c>
      <c r="M58" s="57">
        <f>IF(K58="Y",LN(1+L58),"")</f>
        <v/>
      </c>
      <c r="N58" s="57">
        <f>IF(K58="Y",MAX(MIN(M58,Assumptions!$C$8),Assumptions!$B$8),"")</f>
        <v/>
      </c>
      <c r="O58" s="57">
        <f>IF(K58="Y",AVERAGEIFS($N$5:$N$504,$C$5:$C$504,C58),"")</f>
        <v/>
      </c>
      <c r="P58" s="57">
        <f>IF(K58="Y",N58-O58,"")</f>
        <v/>
      </c>
      <c r="Q58" s="37">
        <f>IF(G58="N",COUNTIFS($F$5:$F$504,F58),"")</f>
        <v/>
      </c>
      <c r="R58" s="37">
        <f>IF(G58="N",COUNTIFS($F$5:$F$504,F58,$C$5:$C$504,C58)-1,"")</f>
        <v/>
      </c>
      <c r="S58" s="57">
        <f>IF(G58="N",LN(Q58),"")</f>
        <v/>
      </c>
      <c r="T58" s="57">
        <f>IF(G58="N",LN(1+R58),"")</f>
        <v/>
      </c>
      <c r="U58" s="39">
        <f>IF(AND(K58="Y",ISNUMBER(J58)),(1+L58)/(1+J58)-1,"")</f>
        <v/>
      </c>
      <c r="V58" s="57">
        <f>IF(ISNUMBER(U58),LN(1+U58),"")</f>
        <v/>
      </c>
      <c r="W58" s="57">
        <f>IF(ISNUMBER(V58),MAX(MIN(V58,Assumptions!$C$9),Assumptions!$B$9),"")</f>
        <v/>
      </c>
      <c r="X58" s="57">
        <f>IF(AND(K58="Y",ISNUMBER(J58)),LN(1+J58),"")</f>
        <v/>
      </c>
      <c r="Y58" s="57">
        <f>IF(ISNUMBER(X58),MAX(MIN(X58,Assumptions!$C$10),Assumptions!$B$10),"")</f>
        <v/>
      </c>
      <c r="Z58" s="57">
        <f>IF(ISNUMBER(W58),W58-AVERAGEIFS($W$5:$W$504,$C$5:$C$504,C58),"")</f>
        <v/>
      </c>
      <c r="AA58" s="57">
        <f>IF(ISNUMBER(Y58),Y58-AVERAGEIFS($Y$5:$Y$504,$C$5:$C$504,C58),"")</f>
        <v/>
      </c>
    </row>
    <row r="59" ht="15" customHeight="1" s="74">
      <c r="A59" s="56" t="inlineStr">
        <is>
          <t>MTB</t>
        </is>
      </c>
      <c r="B59" s="56" t="inlineStr">
        <is>
          <t>M&amp;T Bank</t>
        </is>
      </c>
      <c r="C59" s="56" t="inlineStr">
        <is>
          <t>Financials</t>
        </is>
      </c>
      <c r="D59" s="56" t="inlineStr">
        <is>
          <t>Regional Banks</t>
        </is>
      </c>
      <c r="E59" s="56" t="inlineStr">
        <is>
          <t>Buffalo, New York</t>
        </is>
      </c>
      <c r="F59" s="37">
        <f>IFERROR(VLOOKUP(E59,Metro_Map!$A$4:$B$187,2,FALSE()),E59)</f>
        <v/>
      </c>
      <c r="G59" s="37">
        <f>IF(F59="Foreign domicile","Y","N")</f>
        <v/>
      </c>
      <c r="H59" s="59" t="n">
        <v>172.17</v>
      </c>
      <c r="I59" s="59" t="n">
        <v>216.05</v>
      </c>
      <c r="J59" s="60" t="n">
        <v>0.1334783059</v>
      </c>
      <c r="K59" s="37">
        <f>IF(AND(ISNUMBER(H59),ISNUMBER(I59)),"Y","N")</f>
        <v/>
      </c>
      <c r="L59" s="39">
        <f>IF(K59="Y",I59/H59-1,"")</f>
        <v/>
      </c>
      <c r="M59" s="57">
        <f>IF(K59="Y",LN(1+L59),"")</f>
        <v/>
      </c>
      <c r="N59" s="57">
        <f>IF(K59="Y",MAX(MIN(M59,Assumptions!$C$8),Assumptions!$B$8),"")</f>
        <v/>
      </c>
      <c r="O59" s="57">
        <f>IF(K59="Y",AVERAGEIFS($N$5:$N$504,$C$5:$C$504,C59),"")</f>
        <v/>
      </c>
      <c r="P59" s="57">
        <f>IF(K59="Y",N59-O59,"")</f>
        <v/>
      </c>
      <c r="Q59" s="37">
        <f>IF(G59="N",COUNTIFS($F$5:$F$504,F59),"")</f>
        <v/>
      </c>
      <c r="R59" s="37">
        <f>IF(G59="N",COUNTIFS($F$5:$F$504,F59,$C$5:$C$504,C59)-1,"")</f>
        <v/>
      </c>
      <c r="S59" s="57">
        <f>IF(G59="N",LN(Q59),"")</f>
        <v/>
      </c>
      <c r="T59" s="57">
        <f>IF(G59="N",LN(1+R59),"")</f>
        <v/>
      </c>
      <c r="U59" s="39">
        <f>IF(AND(K59="Y",ISNUMBER(J59)),(1+L59)/(1+J59)-1,"")</f>
        <v/>
      </c>
      <c r="V59" s="57">
        <f>IF(ISNUMBER(U59),LN(1+U59),"")</f>
        <v/>
      </c>
      <c r="W59" s="57">
        <f>IF(ISNUMBER(V59),MAX(MIN(V59,Assumptions!$C$9),Assumptions!$B$9),"")</f>
        <v/>
      </c>
      <c r="X59" s="57">
        <f>IF(AND(K59="Y",ISNUMBER(J59)),LN(1+J59),"")</f>
        <v/>
      </c>
      <c r="Y59" s="57">
        <f>IF(ISNUMBER(X59),MAX(MIN(X59,Assumptions!$C$10),Assumptions!$B$10),"")</f>
        <v/>
      </c>
      <c r="Z59" s="57">
        <f>IF(ISNUMBER(W59),W59-AVERAGEIFS($W$5:$W$504,$C$5:$C$504,C59),"")</f>
        <v/>
      </c>
      <c r="AA59" s="57">
        <f>IF(ISNUMBER(Y59),Y59-AVERAGEIFS($Y$5:$Y$504,$C$5:$C$504,C59),"")</f>
        <v/>
      </c>
    </row>
    <row r="60" ht="15" customHeight="1" s="74">
      <c r="A60" s="56" t="inlineStr">
        <is>
          <t>LH</t>
        </is>
      </c>
      <c r="B60" s="56" t="inlineStr">
        <is>
          <t>LabCorp</t>
        </is>
      </c>
      <c r="C60" s="56" t="inlineStr">
        <is>
          <t>Health Care</t>
        </is>
      </c>
      <c r="D60" s="56" t="inlineStr">
        <is>
          <t>Health Care Services</t>
        </is>
      </c>
      <c r="E60" s="56" t="inlineStr">
        <is>
          <t>Burlington, North Carolina</t>
        </is>
      </c>
      <c r="F60" s="37">
        <f>IFERROR(VLOOKUP(E60,Metro_Map!$A$4:$B$187,2,FALSE()),E60)</f>
        <v/>
      </c>
      <c r="G60" s="37">
        <f>IF(F60="Foreign domicile","Y","N")</f>
        <v/>
      </c>
      <c r="H60" s="59" t="n">
        <v>215.44</v>
      </c>
      <c r="I60" s="59" t="n">
        <v>317.34</v>
      </c>
      <c r="J60" s="60" t="n">
        <v>0.4082318537</v>
      </c>
      <c r="K60" s="37">
        <f>IF(AND(ISNUMBER(H60),ISNUMBER(I60)),"Y","N")</f>
        <v/>
      </c>
      <c r="L60" s="39">
        <f>IF(K60="Y",I60/H60-1,"")</f>
        <v/>
      </c>
      <c r="M60" s="57">
        <f>IF(K60="Y",LN(1+L60),"")</f>
        <v/>
      </c>
      <c r="N60" s="57">
        <f>IF(K60="Y",MAX(MIN(M60,Assumptions!$C$8),Assumptions!$B$8),"")</f>
        <v/>
      </c>
      <c r="O60" s="57">
        <f>IF(K60="Y",AVERAGEIFS($N$5:$N$504,$C$5:$C$504,C60),"")</f>
        <v/>
      </c>
      <c r="P60" s="57">
        <f>IF(K60="Y",N60-O60,"")</f>
        <v/>
      </c>
      <c r="Q60" s="37">
        <f>IF(G60="N",COUNTIFS($F$5:$F$504,F60),"")</f>
        <v/>
      </c>
      <c r="R60" s="37">
        <f>IF(G60="N",COUNTIFS($F$5:$F$504,F60,$C$5:$C$504,C60)-1,"")</f>
        <v/>
      </c>
      <c r="S60" s="57">
        <f>IF(G60="N",LN(Q60),"")</f>
        <v/>
      </c>
      <c r="T60" s="57">
        <f>IF(G60="N",LN(1+R60),"")</f>
        <v/>
      </c>
      <c r="U60" s="39">
        <f>IF(AND(K60="Y",ISNUMBER(J60)),(1+L60)/(1+J60)-1,"")</f>
        <v/>
      </c>
      <c r="V60" s="57">
        <f>IF(ISNUMBER(U60),LN(1+U60),"")</f>
        <v/>
      </c>
      <c r="W60" s="57">
        <f>IF(ISNUMBER(V60),MAX(MIN(V60,Assumptions!$C$9),Assumptions!$B$9),"")</f>
        <v/>
      </c>
      <c r="X60" s="57">
        <f>IF(AND(K60="Y",ISNUMBER(J60)),LN(1+J60),"")</f>
        <v/>
      </c>
      <c r="Y60" s="57">
        <f>IF(ISNUMBER(X60),MAX(MIN(X60,Assumptions!$C$10),Assumptions!$B$10),"")</f>
        <v/>
      </c>
      <c r="Z60" s="57">
        <f>IF(ISNUMBER(W60),W60-AVERAGEIFS($W$5:$W$504,$C$5:$C$504,C60),"")</f>
        <v/>
      </c>
      <c r="AA60" s="57">
        <f>IF(ISNUMBER(Y60),Y60-AVERAGEIFS($Y$5:$Y$504,$C$5:$C$504,C60),"")</f>
        <v/>
      </c>
    </row>
    <row r="61" ht="15" customHeight="1" s="74">
      <c r="A61" s="56" t="inlineStr">
        <is>
          <t>MHK</t>
        </is>
      </c>
      <c r="B61" s="56" t="inlineStr">
        <is>
          <t>Mohawk Industries</t>
        </is>
      </c>
      <c r="C61" s="56" t="inlineStr">
        <is>
          <t>Consumer Discretionary</t>
        </is>
      </c>
      <c r="D61" s="56" t="inlineStr">
        <is>
          <t>Home Furnishings</t>
        </is>
      </c>
      <c r="E61" s="56" t="inlineStr">
        <is>
          <t>Calhoun, Georgia</t>
        </is>
      </c>
      <c r="F61" s="37">
        <f>IFERROR(VLOOKUP(E61,Metro_Map!$A$4:$B$187,2,FALSE()),E61)</f>
        <v/>
      </c>
      <c r="G61" s="37">
        <f>IF(F61="Foreign domicile","Y","N")</f>
        <v/>
      </c>
      <c r="H61" s="59" t="n">
        <v>161.07</v>
      </c>
      <c r="I61" s="59" t="n">
        <v>119.97</v>
      </c>
      <c r="J61" s="60" t="n">
        <v>-0.1164910282</v>
      </c>
      <c r="K61" s="37">
        <f>IF(AND(ISNUMBER(H61),ISNUMBER(I61)),"Y","N")</f>
        <v/>
      </c>
      <c r="L61" s="39">
        <f>IF(K61="Y",I61/H61-1,"")</f>
        <v/>
      </c>
      <c r="M61" s="57">
        <f>IF(K61="Y",LN(1+L61),"")</f>
        <v/>
      </c>
      <c r="N61" s="57">
        <f>IF(K61="Y",MAX(MIN(M61,Assumptions!$C$8),Assumptions!$B$8),"")</f>
        <v/>
      </c>
      <c r="O61" s="57">
        <f>IF(K61="Y",AVERAGEIFS($N$5:$N$504,$C$5:$C$504,C61),"")</f>
        <v/>
      </c>
      <c r="P61" s="57">
        <f>IF(K61="Y",N61-O61,"")</f>
        <v/>
      </c>
      <c r="Q61" s="37">
        <f>IF(G61="N",COUNTIFS($F$5:$F$504,F61),"")</f>
        <v/>
      </c>
      <c r="R61" s="37">
        <f>IF(G61="N",COUNTIFS($F$5:$F$504,F61,$C$5:$C$504,C61)-1,"")</f>
        <v/>
      </c>
      <c r="S61" s="57">
        <f>IF(G61="N",LN(Q61),"")</f>
        <v/>
      </c>
      <c r="T61" s="57">
        <f>IF(G61="N",LN(1+R61),"")</f>
        <v/>
      </c>
      <c r="U61" s="39">
        <f>IF(AND(K61="Y",ISNUMBER(J61)),(1+L61)/(1+J61)-1,"")</f>
        <v/>
      </c>
      <c r="V61" s="57">
        <f>IF(ISNUMBER(U61),LN(1+U61),"")</f>
        <v/>
      </c>
      <c r="W61" s="57">
        <f>IF(ISNUMBER(V61),MAX(MIN(V61,Assumptions!$C$9),Assumptions!$B$9),"")</f>
        <v/>
      </c>
      <c r="X61" s="57">
        <f>IF(AND(K61="Y",ISNUMBER(J61)),LN(1+J61),"")</f>
        <v/>
      </c>
      <c r="Y61" s="57">
        <f>IF(ISNUMBER(X61),MAX(MIN(X61,Assumptions!$C$10),Assumptions!$B$10),"")</f>
        <v/>
      </c>
      <c r="Z61" s="57">
        <f>IF(ISNUMBER(W61),W61-AVERAGEIFS($W$5:$W$504,$C$5:$C$504,C61),"")</f>
        <v/>
      </c>
      <c r="AA61" s="57">
        <f>IF(ISNUMBER(Y61),Y61-AVERAGEIFS($Y$5:$Y$504,$C$5:$C$504,C61),"")</f>
        <v/>
      </c>
    </row>
    <row r="62" ht="15" customHeight="1" s="74">
      <c r="A62" s="56" t="inlineStr">
        <is>
          <t>ALB</t>
        </is>
      </c>
      <c r="B62" s="56" t="inlineStr">
        <is>
          <t>Albemarle Corporation</t>
        </is>
      </c>
      <c r="C62" s="56" t="inlineStr">
        <is>
          <t>Materials</t>
        </is>
      </c>
      <c r="D62" s="56" t="inlineStr">
        <is>
          <t>Specialty Chemicals</t>
        </is>
      </c>
      <c r="E62" s="56" t="inlineStr">
        <is>
          <t>Charlotte, North Carolina</t>
        </is>
      </c>
      <c r="F62" s="37">
        <f>IFERROR(VLOOKUP(E62,Metro_Map!$A$4:$B$187,2,FALSE()),E62)</f>
        <v/>
      </c>
      <c r="G62" s="37">
        <f>IF(F62="Foreign domicile","Y","N")</f>
        <v/>
      </c>
      <c r="H62" s="59" t="n">
        <v>93.67</v>
      </c>
      <c r="I62" s="59" t="n">
        <v>97.97</v>
      </c>
      <c r="J62" s="60" t="n">
        <v>-0.01964321507</v>
      </c>
      <c r="K62" s="37">
        <f>IF(AND(ISNUMBER(H62),ISNUMBER(I62)),"Y","N")</f>
        <v/>
      </c>
      <c r="L62" s="39">
        <f>IF(K62="Y",I62/H62-1,"")</f>
        <v/>
      </c>
      <c r="M62" s="57">
        <f>IF(K62="Y",LN(1+L62),"")</f>
        <v/>
      </c>
      <c r="N62" s="57">
        <f>IF(K62="Y",MAX(MIN(M62,Assumptions!$C$8),Assumptions!$B$8),"")</f>
        <v/>
      </c>
      <c r="O62" s="57">
        <f>IF(K62="Y",AVERAGEIFS($N$5:$N$504,$C$5:$C$504,C62),"")</f>
        <v/>
      </c>
      <c r="P62" s="57">
        <f>IF(K62="Y",N62-O62,"")</f>
        <v/>
      </c>
      <c r="Q62" s="37">
        <f>IF(G62="N",COUNTIFS($F$5:$F$504,F62),"")</f>
        <v/>
      </c>
      <c r="R62" s="37">
        <f>IF(G62="N",COUNTIFS($F$5:$F$504,F62,$C$5:$C$504,C62)-1,"")</f>
        <v/>
      </c>
      <c r="S62" s="57">
        <f>IF(G62="N",LN(Q62),"")</f>
        <v/>
      </c>
      <c r="T62" s="57">
        <f>IF(G62="N",LN(1+R62),"")</f>
        <v/>
      </c>
      <c r="U62" s="39">
        <f>IF(AND(K62="Y",ISNUMBER(J62)),(1+L62)/(1+J62)-1,"")</f>
        <v/>
      </c>
      <c r="V62" s="57">
        <f>IF(ISNUMBER(U62),LN(1+U62),"")</f>
        <v/>
      </c>
      <c r="W62" s="57">
        <f>IF(ISNUMBER(V62),MAX(MIN(V62,Assumptions!$C$9),Assumptions!$B$9),"")</f>
        <v/>
      </c>
      <c r="X62" s="57">
        <f>IF(AND(K62="Y",ISNUMBER(J62)),LN(1+J62),"")</f>
        <v/>
      </c>
      <c r="Y62" s="57">
        <f>IF(ISNUMBER(X62),MAX(MIN(X62,Assumptions!$C$10),Assumptions!$B$10),"")</f>
        <v/>
      </c>
      <c r="Z62" s="57">
        <f>IF(ISNUMBER(W62),W62-AVERAGEIFS($W$5:$W$504,$C$5:$C$504,C62),"")</f>
        <v/>
      </c>
      <c r="AA62" s="57">
        <f>IF(ISNUMBER(Y62),Y62-AVERAGEIFS($Y$5:$Y$504,$C$5:$C$504,C62),"")</f>
        <v/>
      </c>
    </row>
    <row r="63" ht="15" customHeight="1" s="74">
      <c r="A63" s="56" t="inlineStr">
        <is>
          <t>BAC</t>
        </is>
      </c>
      <c r="B63" s="56" t="inlineStr">
        <is>
          <t>Bank of America</t>
        </is>
      </c>
      <c r="C63" s="56" t="inlineStr">
        <is>
          <t>Financials</t>
        </is>
      </c>
      <c r="D63" s="56" t="inlineStr">
        <is>
          <t>Diversified Banks</t>
        </is>
      </c>
      <c r="E63" s="56" t="inlineStr">
        <is>
          <t>Charlotte, North Carolina</t>
        </is>
      </c>
      <c r="F63" s="37">
        <f>IFERROR(VLOOKUP(E63,Metro_Map!$A$4:$B$187,2,FALSE()),E63)</f>
        <v/>
      </c>
      <c r="G63" s="37">
        <f>IF(F63="Foreign domicile","Y","N")</f>
        <v/>
      </c>
      <c r="H63" s="59" t="n">
        <v>40.31</v>
      </c>
      <c r="I63" s="59" t="n">
        <v>51.39</v>
      </c>
      <c r="J63" s="60" t="n">
        <v>0.2359121299</v>
      </c>
      <c r="K63" s="37">
        <f>IF(AND(ISNUMBER(H63),ISNUMBER(I63)),"Y","N")</f>
        <v/>
      </c>
      <c r="L63" s="39">
        <f>IF(K63="Y",I63/H63-1,"")</f>
        <v/>
      </c>
      <c r="M63" s="57">
        <f>IF(K63="Y",LN(1+L63),"")</f>
        <v/>
      </c>
      <c r="N63" s="57">
        <f>IF(K63="Y",MAX(MIN(M63,Assumptions!$C$8),Assumptions!$B$8),"")</f>
        <v/>
      </c>
      <c r="O63" s="57">
        <f>IF(K63="Y",AVERAGEIFS($N$5:$N$504,$C$5:$C$504,C63),"")</f>
        <v/>
      </c>
      <c r="P63" s="57">
        <f>IF(K63="Y",N63-O63,"")</f>
        <v/>
      </c>
      <c r="Q63" s="37">
        <f>IF(G63="N",COUNTIFS($F$5:$F$504,F63),"")</f>
        <v/>
      </c>
      <c r="R63" s="37">
        <f>IF(G63="N",COUNTIFS($F$5:$F$504,F63,$C$5:$C$504,C63)-1,"")</f>
        <v/>
      </c>
      <c r="S63" s="57">
        <f>IF(G63="N",LN(Q63),"")</f>
        <v/>
      </c>
      <c r="T63" s="57">
        <f>IF(G63="N",LN(1+R63),"")</f>
        <v/>
      </c>
      <c r="U63" s="39">
        <f>IF(AND(K63="Y",ISNUMBER(J63)),(1+L63)/(1+J63)-1,"")</f>
        <v/>
      </c>
      <c r="V63" s="57">
        <f>IF(ISNUMBER(U63),LN(1+U63),"")</f>
        <v/>
      </c>
      <c r="W63" s="57">
        <f>IF(ISNUMBER(V63),MAX(MIN(V63,Assumptions!$C$9),Assumptions!$B$9),"")</f>
        <v/>
      </c>
      <c r="X63" s="57">
        <f>IF(AND(K63="Y",ISNUMBER(J63)),LN(1+J63),"")</f>
        <v/>
      </c>
      <c r="Y63" s="57">
        <f>IF(ISNUMBER(X63),MAX(MIN(X63,Assumptions!$C$10),Assumptions!$B$10),"")</f>
        <v/>
      </c>
      <c r="Z63" s="57">
        <f>IF(ISNUMBER(W63),W63-AVERAGEIFS($W$5:$W$504,$C$5:$C$504,C63),"")</f>
        <v/>
      </c>
      <c r="AA63" s="57">
        <f>IF(ISNUMBER(Y63),Y63-AVERAGEIFS($Y$5:$Y$504,$C$5:$C$504,C63),"")</f>
        <v/>
      </c>
    </row>
    <row r="64" ht="15" customHeight="1" s="74">
      <c r="A64" s="56" t="inlineStr">
        <is>
          <t>DUK</t>
        </is>
      </c>
      <c r="B64" s="56" t="inlineStr">
        <is>
          <t>Duke Energy</t>
        </is>
      </c>
      <c r="C64" s="56" t="inlineStr">
        <is>
          <t>Utilities</t>
        </is>
      </c>
      <c r="D64" s="56" t="inlineStr">
        <is>
          <t>Electric Utilities</t>
        </is>
      </c>
      <c r="E64" s="56" t="inlineStr">
        <is>
          <t>Charlotte, North Carolina</t>
        </is>
      </c>
      <c r="F64" s="37">
        <f>IFERROR(VLOOKUP(E64,Metro_Map!$A$4:$B$187,2,FALSE()),E64)</f>
        <v/>
      </c>
      <c r="G64" s="37">
        <f>IF(F64="Foreign domicile","Y","N")</f>
        <v/>
      </c>
      <c r="H64" s="59" t="n">
        <v>109.27</v>
      </c>
      <c r="I64" s="59" t="n">
        <v>119.64</v>
      </c>
      <c r="J64" s="60" t="n">
        <v>0.04575736325</v>
      </c>
      <c r="K64" s="37">
        <f>IF(AND(ISNUMBER(H64),ISNUMBER(I64)),"Y","N")</f>
        <v/>
      </c>
      <c r="L64" s="39">
        <f>IF(K64="Y",I64/H64-1,"")</f>
        <v/>
      </c>
      <c r="M64" s="57">
        <f>IF(K64="Y",LN(1+L64),"")</f>
        <v/>
      </c>
      <c r="N64" s="57">
        <f>IF(K64="Y",MAX(MIN(M64,Assumptions!$C$8),Assumptions!$B$8),"")</f>
        <v/>
      </c>
      <c r="O64" s="57">
        <f>IF(K64="Y",AVERAGEIFS($N$5:$N$504,$C$5:$C$504,C64),"")</f>
        <v/>
      </c>
      <c r="P64" s="57">
        <f>IF(K64="Y",N64-O64,"")</f>
        <v/>
      </c>
      <c r="Q64" s="37">
        <f>IF(G64="N",COUNTIFS($F$5:$F$504,F64),"")</f>
        <v/>
      </c>
      <c r="R64" s="37">
        <f>IF(G64="N",COUNTIFS($F$5:$F$504,F64,$C$5:$C$504,C64)-1,"")</f>
        <v/>
      </c>
      <c r="S64" s="57">
        <f>IF(G64="N",LN(Q64),"")</f>
        <v/>
      </c>
      <c r="T64" s="57">
        <f>IF(G64="N",LN(1+R64),"")</f>
        <v/>
      </c>
      <c r="U64" s="39">
        <f>IF(AND(K64="Y",ISNUMBER(J64)),(1+L64)/(1+J64)-1,"")</f>
        <v/>
      </c>
      <c r="V64" s="57">
        <f>IF(ISNUMBER(U64),LN(1+U64),"")</f>
        <v/>
      </c>
      <c r="W64" s="57">
        <f>IF(ISNUMBER(V64),MAX(MIN(V64,Assumptions!$C$9),Assumptions!$B$9),"")</f>
        <v/>
      </c>
      <c r="X64" s="57">
        <f>IF(AND(K64="Y",ISNUMBER(J64)),LN(1+J64),"")</f>
        <v/>
      </c>
      <c r="Y64" s="57">
        <f>IF(ISNUMBER(X64),MAX(MIN(X64,Assumptions!$C$10),Assumptions!$B$10),"")</f>
        <v/>
      </c>
      <c r="Z64" s="57">
        <f>IF(ISNUMBER(W64),W64-AVERAGEIFS($W$5:$W$504,$C$5:$C$504,C64),"")</f>
        <v/>
      </c>
      <c r="AA64" s="57">
        <f>IF(ISNUMBER(Y64),Y64-AVERAGEIFS($Y$5:$Y$504,$C$5:$C$504,C64),"")</f>
        <v/>
      </c>
    </row>
    <row r="65" ht="15" customHeight="1" s="74">
      <c r="A65" s="56" t="inlineStr">
        <is>
          <t>HON</t>
        </is>
      </c>
      <c r="B65" s="56" t="inlineStr">
        <is>
          <t>Honeywell</t>
        </is>
      </c>
      <c r="C65" s="56" t="inlineStr">
        <is>
          <t>Industrials</t>
        </is>
      </c>
      <c r="D65" s="56" t="inlineStr">
        <is>
          <t>Industrial Conglomerates</t>
        </is>
      </c>
      <c r="E65" s="56" t="inlineStr">
        <is>
          <t>Charlotte, North Carolina</t>
        </is>
      </c>
      <c r="F65" s="37">
        <f>IFERROR(VLOOKUP(E65,Metro_Map!$A$4:$B$187,2,FALSE()),E65)</f>
        <v/>
      </c>
      <c r="G65" s="37">
        <f>IF(F65="Foreign domicile","Y","N")</f>
        <v/>
      </c>
      <c r="H65" s="59" t="n">
        <v>202.21</v>
      </c>
      <c r="I65" s="59" t="n">
        <v>207.61</v>
      </c>
      <c r="J65" s="60" t="n">
        <v>0.01173674766</v>
      </c>
      <c r="K65" s="37">
        <f>IF(AND(ISNUMBER(H65),ISNUMBER(I65)),"Y","N")</f>
        <v/>
      </c>
      <c r="L65" s="39">
        <f>IF(K65="Y",I65/H65-1,"")</f>
        <v/>
      </c>
      <c r="M65" s="57">
        <f>IF(K65="Y",LN(1+L65),"")</f>
        <v/>
      </c>
      <c r="N65" s="57">
        <f>IF(K65="Y",MAX(MIN(M65,Assumptions!$C$8),Assumptions!$B$8),"")</f>
        <v/>
      </c>
      <c r="O65" s="57">
        <f>IF(K65="Y",AVERAGEIFS($N$5:$N$504,$C$5:$C$504,C65),"")</f>
        <v/>
      </c>
      <c r="P65" s="57">
        <f>IF(K65="Y",N65-O65,"")</f>
        <v/>
      </c>
      <c r="Q65" s="37">
        <f>IF(G65="N",COUNTIFS($F$5:$F$504,F65),"")</f>
        <v/>
      </c>
      <c r="R65" s="37">
        <f>IF(G65="N",COUNTIFS($F$5:$F$504,F65,$C$5:$C$504,C65)-1,"")</f>
        <v/>
      </c>
      <c r="S65" s="57">
        <f>IF(G65="N",LN(Q65),"")</f>
        <v/>
      </c>
      <c r="T65" s="57">
        <f>IF(G65="N",LN(1+R65),"")</f>
        <v/>
      </c>
      <c r="U65" s="39">
        <f>IF(AND(K65="Y",ISNUMBER(J65)),(1+L65)/(1+J65)-1,"")</f>
        <v/>
      </c>
      <c r="V65" s="57">
        <f>IF(ISNUMBER(U65),LN(1+U65),"")</f>
        <v/>
      </c>
      <c r="W65" s="57">
        <f>IF(ISNUMBER(V65),MAX(MIN(V65,Assumptions!$C$9),Assumptions!$B$9),"")</f>
        <v/>
      </c>
      <c r="X65" s="57">
        <f>IF(AND(K65="Y",ISNUMBER(J65)),LN(1+J65),"")</f>
        <v/>
      </c>
      <c r="Y65" s="57">
        <f>IF(ISNUMBER(X65),MAX(MIN(X65,Assumptions!$C$10),Assumptions!$B$10),"")</f>
        <v/>
      </c>
      <c r="Z65" s="57">
        <f>IF(ISNUMBER(W65),W65-AVERAGEIFS($W$5:$W$504,$C$5:$C$504,C65),"")</f>
        <v/>
      </c>
      <c r="AA65" s="57">
        <f>IF(ISNUMBER(Y65),Y65-AVERAGEIFS($Y$5:$Y$504,$C$5:$C$504,C65),"")</f>
        <v/>
      </c>
    </row>
    <row r="66" ht="15" customHeight="1" s="74">
      <c r="A66" s="56" t="inlineStr">
        <is>
          <t>IR</t>
        </is>
      </c>
      <c r="B66" s="56" t="inlineStr">
        <is>
          <t>Ingersoll Rand</t>
        </is>
      </c>
      <c r="C66" s="56" t="inlineStr">
        <is>
          <t>Industrials</t>
        </is>
      </c>
      <c r="D66" s="56" t="inlineStr">
        <is>
          <t>Industrial Machinery &amp; Supplies &amp; Components</t>
        </is>
      </c>
      <c r="E66" s="56" t="inlineStr">
        <is>
          <t>Davidson, North Carolina</t>
        </is>
      </c>
      <c r="F66" s="37">
        <f>IFERROR(VLOOKUP(E66,Metro_Map!$A$4:$B$187,2,FALSE()),E66)</f>
        <v/>
      </c>
      <c r="G66" s="37">
        <f>IF(F66="Foreign domicile","Y","N")</f>
        <v/>
      </c>
      <c r="H66" s="59" t="n">
        <v>100.4</v>
      </c>
      <c r="I66" s="59" t="n">
        <v>77.94</v>
      </c>
      <c r="J66" s="60" t="n">
        <v>-0.2025588536</v>
      </c>
      <c r="K66" s="37">
        <f>IF(AND(ISNUMBER(H66),ISNUMBER(I66)),"Y","N")</f>
        <v/>
      </c>
      <c r="L66" s="39">
        <f>IF(K66="Y",I66/H66-1,"")</f>
        <v/>
      </c>
      <c r="M66" s="57">
        <f>IF(K66="Y",LN(1+L66),"")</f>
        <v/>
      </c>
      <c r="N66" s="57">
        <f>IF(K66="Y",MAX(MIN(M66,Assumptions!$C$8),Assumptions!$B$8),"")</f>
        <v/>
      </c>
      <c r="O66" s="57">
        <f>IF(K66="Y",AVERAGEIFS($N$5:$N$504,$C$5:$C$504,C66),"")</f>
        <v/>
      </c>
      <c r="P66" s="57">
        <f>IF(K66="Y",N66-O66,"")</f>
        <v/>
      </c>
      <c r="Q66" s="37">
        <f>IF(G66="N",COUNTIFS($F$5:$F$504,F66),"")</f>
        <v/>
      </c>
      <c r="R66" s="37">
        <f>IF(G66="N",COUNTIFS($F$5:$F$504,F66,$C$5:$C$504,C66)-1,"")</f>
        <v/>
      </c>
      <c r="S66" s="57">
        <f>IF(G66="N",LN(Q66),"")</f>
        <v/>
      </c>
      <c r="T66" s="57">
        <f>IF(G66="N",LN(1+R66),"")</f>
        <v/>
      </c>
      <c r="U66" s="39">
        <f>IF(AND(K66="Y",ISNUMBER(J66)),(1+L66)/(1+J66)-1,"")</f>
        <v/>
      </c>
      <c r="V66" s="57">
        <f>IF(ISNUMBER(U66),LN(1+U66),"")</f>
        <v/>
      </c>
      <c r="W66" s="57">
        <f>IF(ISNUMBER(V66),MAX(MIN(V66,Assumptions!$C$9),Assumptions!$B$9),"")</f>
        <v/>
      </c>
      <c r="X66" s="57">
        <f>IF(AND(K66="Y",ISNUMBER(J66)),LN(1+J66),"")</f>
        <v/>
      </c>
      <c r="Y66" s="57">
        <f>IF(ISNUMBER(X66),MAX(MIN(X66,Assumptions!$C$10),Assumptions!$B$10),"")</f>
        <v/>
      </c>
      <c r="Z66" s="57">
        <f>IF(ISNUMBER(W66),W66-AVERAGEIFS($W$5:$W$504,$C$5:$C$504,C66),"")</f>
        <v/>
      </c>
      <c r="AA66" s="57">
        <f>IF(ISNUMBER(Y66),Y66-AVERAGEIFS($Y$5:$Y$504,$C$5:$C$504,C66),"")</f>
        <v/>
      </c>
    </row>
    <row r="67" ht="15" customHeight="1" s="74">
      <c r="A67" s="56" t="inlineStr">
        <is>
          <t>LOW</t>
        </is>
      </c>
      <c r="B67" s="56" t="inlineStr">
        <is>
          <t>Lowe's</t>
        </is>
      </c>
      <c r="C67" s="56" t="inlineStr">
        <is>
          <t>Consumer Discretionary</t>
        </is>
      </c>
      <c r="D67" s="56" t="inlineStr">
        <is>
          <t>Home Improvement Retail</t>
        </is>
      </c>
      <c r="E67" s="56" t="inlineStr">
        <is>
          <t>Mooresville, North Carolina</t>
        </is>
      </c>
      <c r="F67" s="37">
        <f>IFERROR(VLOOKUP(E67,Metro_Map!$A$4:$B$187,2,FALSE()),E67)</f>
        <v/>
      </c>
      <c r="G67" s="37">
        <f>IF(F67="Foreign domicile","Y","N")</f>
        <v/>
      </c>
      <c r="H67" s="59" t="n">
        <v>245.51</v>
      </c>
      <c r="I67" s="59" t="n">
        <v>188.31</v>
      </c>
      <c r="J67" s="60" t="n">
        <v>-0.274314585</v>
      </c>
      <c r="K67" s="37">
        <f>IF(AND(ISNUMBER(H67),ISNUMBER(I67)),"Y","N")</f>
        <v/>
      </c>
      <c r="L67" s="39">
        <f>IF(K67="Y",I67/H67-1,"")</f>
        <v/>
      </c>
      <c r="M67" s="57">
        <f>IF(K67="Y",LN(1+L67),"")</f>
        <v/>
      </c>
      <c r="N67" s="57">
        <f>IF(K67="Y",MAX(MIN(M67,Assumptions!$C$8),Assumptions!$B$8),"")</f>
        <v/>
      </c>
      <c r="O67" s="57">
        <f>IF(K67="Y",AVERAGEIFS($N$5:$N$504,$C$5:$C$504,C67),"")</f>
        <v/>
      </c>
      <c r="P67" s="57">
        <f>IF(K67="Y",N67-O67,"")</f>
        <v/>
      </c>
      <c r="Q67" s="37">
        <f>IF(G67="N",COUNTIFS($F$5:$F$504,F67),"")</f>
        <v/>
      </c>
      <c r="R67" s="37">
        <f>IF(G67="N",COUNTIFS($F$5:$F$504,F67,$C$5:$C$504,C67)-1,"")</f>
        <v/>
      </c>
      <c r="S67" s="57">
        <f>IF(G67="N",LN(Q67),"")</f>
        <v/>
      </c>
      <c r="T67" s="57">
        <f>IF(G67="N",LN(1+R67),"")</f>
        <v/>
      </c>
      <c r="U67" s="39">
        <f>IF(AND(K67="Y",ISNUMBER(J67)),(1+L67)/(1+J67)-1,"")</f>
        <v/>
      </c>
      <c r="V67" s="57">
        <f>IF(ISNUMBER(U67),LN(1+U67),"")</f>
        <v/>
      </c>
      <c r="W67" s="57">
        <f>IF(ISNUMBER(V67),MAX(MIN(V67,Assumptions!$C$9),Assumptions!$B$9),"")</f>
        <v/>
      </c>
      <c r="X67" s="57">
        <f>IF(AND(K67="Y",ISNUMBER(J67)),LN(1+J67),"")</f>
        <v/>
      </c>
      <c r="Y67" s="57">
        <f>IF(ISNUMBER(X67),MAX(MIN(X67,Assumptions!$C$10),Assumptions!$B$10),"")</f>
        <v/>
      </c>
      <c r="Z67" s="57">
        <f>IF(ISNUMBER(W67),W67-AVERAGEIFS($W$5:$W$504,$C$5:$C$504,C67),"")</f>
        <v/>
      </c>
      <c r="AA67" s="57">
        <f>IF(ISNUMBER(Y67),Y67-AVERAGEIFS($Y$5:$Y$504,$C$5:$C$504,C67),"")</f>
        <v/>
      </c>
    </row>
    <row r="68" ht="15" customHeight="1" s="74">
      <c r="A68" s="56" t="inlineStr">
        <is>
          <t>NUE</t>
        </is>
      </c>
      <c r="B68" s="56" t="inlineStr">
        <is>
          <t>Nucor</t>
        </is>
      </c>
      <c r="C68" s="56" t="inlineStr">
        <is>
          <t>Materials</t>
        </is>
      </c>
      <c r="D68" s="56" t="inlineStr">
        <is>
          <t>Steel</t>
        </is>
      </c>
      <c r="E68" s="56" t="inlineStr">
        <is>
          <t>Charlotte, North Carolina</t>
        </is>
      </c>
      <c r="F68" s="37">
        <f>IFERROR(VLOOKUP(E68,Metro_Map!$A$4:$B$187,2,FALSE()),E68)</f>
        <v/>
      </c>
      <c r="G68" s="37">
        <f>IF(F68="Foreign domicile","Y","N")</f>
        <v/>
      </c>
      <c r="H68" s="59" t="n">
        <v>162.94</v>
      </c>
      <c r="I68" s="59" t="n">
        <v>257.11</v>
      </c>
      <c r="J68" s="60" t="n">
        <v>0.757209045</v>
      </c>
      <c r="K68" s="37">
        <f>IF(AND(ISNUMBER(H68),ISNUMBER(I68)),"Y","N")</f>
        <v/>
      </c>
      <c r="L68" s="39">
        <f>IF(K68="Y",I68/H68-1,"")</f>
        <v/>
      </c>
      <c r="M68" s="57">
        <f>IF(K68="Y",LN(1+L68),"")</f>
        <v/>
      </c>
      <c r="N68" s="57">
        <f>IF(K68="Y",MAX(MIN(M68,Assumptions!$C$8),Assumptions!$B$8),"")</f>
        <v/>
      </c>
      <c r="O68" s="57">
        <f>IF(K68="Y",AVERAGEIFS($N$5:$N$504,$C$5:$C$504,C68),"")</f>
        <v/>
      </c>
      <c r="P68" s="57">
        <f>IF(K68="Y",N68-O68,"")</f>
        <v/>
      </c>
      <c r="Q68" s="37">
        <f>IF(G68="N",COUNTIFS($F$5:$F$504,F68),"")</f>
        <v/>
      </c>
      <c r="R68" s="37">
        <f>IF(G68="N",COUNTIFS($F$5:$F$504,F68,$C$5:$C$504,C68)-1,"")</f>
        <v/>
      </c>
      <c r="S68" s="57">
        <f>IF(G68="N",LN(Q68),"")</f>
        <v/>
      </c>
      <c r="T68" s="57">
        <f>IF(G68="N",LN(1+R68),"")</f>
        <v/>
      </c>
      <c r="U68" s="39">
        <f>IF(AND(K68="Y",ISNUMBER(J68)),(1+L68)/(1+J68)-1,"")</f>
        <v/>
      </c>
      <c r="V68" s="57">
        <f>IF(ISNUMBER(U68),LN(1+U68),"")</f>
        <v/>
      </c>
      <c r="W68" s="57">
        <f>IF(ISNUMBER(V68),MAX(MIN(V68,Assumptions!$C$9),Assumptions!$B$9),"")</f>
        <v/>
      </c>
      <c r="X68" s="57">
        <f>IF(AND(K68="Y",ISNUMBER(J68)),LN(1+J68),"")</f>
        <v/>
      </c>
      <c r="Y68" s="57">
        <f>IF(ISNUMBER(X68),MAX(MIN(X68,Assumptions!$C$10),Assumptions!$B$10),"")</f>
        <v/>
      </c>
      <c r="Z68" s="57">
        <f>IF(ISNUMBER(W68),W68-AVERAGEIFS($W$5:$W$504,$C$5:$C$504,C68),"")</f>
        <v/>
      </c>
      <c r="AA68" s="57">
        <f>IF(ISNUMBER(Y68),Y68-AVERAGEIFS($Y$5:$Y$504,$C$5:$C$504,C68),"")</f>
        <v/>
      </c>
    </row>
    <row r="69" ht="15" customHeight="1" s="74">
      <c r="A69" s="56" t="inlineStr">
        <is>
          <t>TFC</t>
        </is>
      </c>
      <c r="B69" s="56" t="inlineStr">
        <is>
          <t>Truist</t>
        </is>
      </c>
      <c r="C69" s="56" t="inlineStr">
        <is>
          <t>Financials</t>
        </is>
      </c>
      <c r="D69" s="56" t="inlineStr">
        <is>
          <t>Regional Banks</t>
        </is>
      </c>
      <c r="E69" s="56" t="inlineStr">
        <is>
          <t>Charlotte, North Carolina</t>
        </is>
      </c>
      <c r="F69" s="37">
        <f>IFERROR(VLOOKUP(E69,Metro_Map!$A$4:$B$187,2,FALSE()),E69)</f>
        <v/>
      </c>
      <c r="G69" s="37">
        <f>IF(F69="Foreign domicile","Y","N")</f>
        <v/>
      </c>
      <c r="H69" s="59" t="n">
        <v>44.69</v>
      </c>
      <c r="I69" s="59" t="n">
        <v>45.57</v>
      </c>
      <c r="J69" s="60" t="n">
        <v>0.09853497164</v>
      </c>
      <c r="K69" s="37">
        <f>IF(AND(ISNUMBER(H69),ISNUMBER(I69)),"Y","N")</f>
        <v/>
      </c>
      <c r="L69" s="39">
        <f>IF(K69="Y",I69/H69-1,"")</f>
        <v/>
      </c>
      <c r="M69" s="57">
        <f>IF(K69="Y",LN(1+L69),"")</f>
        <v/>
      </c>
      <c r="N69" s="57">
        <f>IF(K69="Y",MAX(MIN(M69,Assumptions!$C$8),Assumptions!$B$8),"")</f>
        <v/>
      </c>
      <c r="O69" s="57">
        <f>IF(K69="Y",AVERAGEIFS($N$5:$N$504,$C$5:$C$504,C69),"")</f>
        <v/>
      </c>
      <c r="P69" s="57">
        <f>IF(K69="Y",N69-O69,"")</f>
        <v/>
      </c>
      <c r="Q69" s="37">
        <f>IF(G69="N",COUNTIFS($F$5:$F$504,F69),"")</f>
        <v/>
      </c>
      <c r="R69" s="37">
        <f>IF(G69="N",COUNTIFS($F$5:$F$504,F69,$C$5:$C$504,C69)-1,"")</f>
        <v/>
      </c>
      <c r="S69" s="57">
        <f>IF(G69="N",LN(Q69),"")</f>
        <v/>
      </c>
      <c r="T69" s="57">
        <f>IF(G69="N",LN(1+R69),"")</f>
        <v/>
      </c>
      <c r="U69" s="39">
        <f>IF(AND(K69="Y",ISNUMBER(J69)),(1+L69)/(1+J69)-1,"")</f>
        <v/>
      </c>
      <c r="V69" s="57">
        <f>IF(ISNUMBER(U69),LN(1+U69),"")</f>
        <v/>
      </c>
      <c r="W69" s="57">
        <f>IF(ISNUMBER(V69),MAX(MIN(V69,Assumptions!$C$9),Assumptions!$B$9),"")</f>
        <v/>
      </c>
      <c r="X69" s="57">
        <f>IF(AND(K69="Y",ISNUMBER(J69)),LN(1+J69),"")</f>
        <v/>
      </c>
      <c r="Y69" s="57">
        <f>IF(ISNUMBER(X69),MAX(MIN(X69,Assumptions!$C$10),Assumptions!$B$10),"")</f>
        <v/>
      </c>
      <c r="Z69" s="57">
        <f>IF(ISNUMBER(W69),W69-AVERAGEIFS($W$5:$W$504,$C$5:$C$504,C69),"")</f>
        <v/>
      </c>
      <c r="AA69" s="57">
        <f>IF(ISNUMBER(Y69),Y69-AVERAGEIFS($Y$5:$Y$504,$C$5:$C$504,C69),"")</f>
        <v/>
      </c>
    </row>
    <row r="70" ht="15" customHeight="1" s="74">
      <c r="A70" s="56" t="inlineStr">
        <is>
          <t>ABBV</t>
        </is>
      </c>
      <c r="B70" s="56" t="inlineStr">
        <is>
          <t>AbbVie</t>
        </is>
      </c>
      <c r="C70" s="56" t="inlineStr">
        <is>
          <t>Health Care</t>
        </is>
      </c>
      <c r="D70" s="56" t="inlineStr">
        <is>
          <t>Biotechnology</t>
        </is>
      </c>
      <c r="E70" s="56" t="inlineStr">
        <is>
          <t>North Chicago, Illinois</t>
        </is>
      </c>
      <c r="F70" s="37">
        <f>IFERROR(VLOOKUP(E70,Metro_Map!$A$4:$B$187,2,FALSE()),E70)</f>
        <v/>
      </c>
      <c r="G70" s="37">
        <f>IF(F70="Foreign domicile","Y","N")</f>
        <v/>
      </c>
      <c r="H70" s="59" t="n">
        <v>185.32</v>
      </c>
      <c r="I70" s="59" t="n">
        <v>283.48</v>
      </c>
      <c r="J70" s="60" t="n">
        <v>0.411890123</v>
      </c>
      <c r="K70" s="37">
        <f>IF(AND(ISNUMBER(H70),ISNUMBER(I70)),"Y","N")</f>
        <v/>
      </c>
      <c r="L70" s="39">
        <f>IF(K70="Y",I70/H70-1,"")</f>
        <v/>
      </c>
      <c r="M70" s="57">
        <f>IF(K70="Y",LN(1+L70),"")</f>
        <v/>
      </c>
      <c r="N70" s="57">
        <f>IF(K70="Y",MAX(MIN(M70,Assumptions!$C$8),Assumptions!$B$8),"")</f>
        <v/>
      </c>
      <c r="O70" s="57">
        <f>IF(K70="Y",AVERAGEIFS($N$5:$N$504,$C$5:$C$504,C70),"")</f>
        <v/>
      </c>
      <c r="P70" s="57">
        <f>IF(K70="Y",N70-O70,"")</f>
        <v/>
      </c>
      <c r="Q70" s="37">
        <f>IF(G70="N",COUNTIFS($F$5:$F$504,F70),"")</f>
        <v/>
      </c>
      <c r="R70" s="37">
        <f>IF(G70="N",COUNTIFS($F$5:$F$504,F70,$C$5:$C$504,C70)-1,"")</f>
        <v/>
      </c>
      <c r="S70" s="57">
        <f>IF(G70="N",LN(Q70),"")</f>
        <v/>
      </c>
      <c r="T70" s="57">
        <f>IF(G70="N",LN(1+R70),"")</f>
        <v/>
      </c>
      <c r="U70" s="39">
        <f>IF(AND(K70="Y",ISNUMBER(J70)),(1+L70)/(1+J70)-1,"")</f>
        <v/>
      </c>
      <c r="V70" s="57">
        <f>IF(ISNUMBER(U70),LN(1+U70),"")</f>
        <v/>
      </c>
      <c r="W70" s="57">
        <f>IF(ISNUMBER(V70),MAX(MIN(V70,Assumptions!$C$9),Assumptions!$B$9),"")</f>
        <v/>
      </c>
      <c r="X70" s="57">
        <f>IF(AND(K70="Y",ISNUMBER(J70)),LN(1+J70),"")</f>
        <v/>
      </c>
      <c r="Y70" s="57">
        <f>IF(ISNUMBER(X70),MAX(MIN(X70,Assumptions!$C$10),Assumptions!$B$10),"")</f>
        <v/>
      </c>
      <c r="Z70" s="57">
        <f>IF(ISNUMBER(W70),W70-AVERAGEIFS($W$5:$W$504,$C$5:$C$504,C70),"")</f>
        <v/>
      </c>
      <c r="AA70" s="57">
        <f>IF(ISNUMBER(Y70),Y70-AVERAGEIFS($Y$5:$Y$504,$C$5:$C$504,C70),"")</f>
        <v/>
      </c>
    </row>
    <row r="71" ht="15" customHeight="1" s="74">
      <c r="A71" s="56" t="inlineStr">
        <is>
          <t>ABT</t>
        </is>
      </c>
      <c r="B71" s="56" t="inlineStr">
        <is>
          <t>Abbott</t>
        </is>
      </c>
      <c r="C71" s="56" t="inlineStr">
        <is>
          <t>Health Care</t>
        </is>
      </c>
      <c r="D71" s="56" t="inlineStr">
        <is>
          <t>Health Care Equipment</t>
        </is>
      </c>
      <c r="E71" s="56" t="inlineStr">
        <is>
          <t>North Chicago, Illinois</t>
        </is>
      </c>
      <c r="F71" s="37">
        <f>IFERROR(VLOOKUP(E71,Metro_Map!$A$4:$B$187,2,FALSE()),E71)</f>
        <v/>
      </c>
      <c r="G71" s="37">
        <f>IF(F71="Foreign domicile","Y","N")</f>
        <v/>
      </c>
      <c r="H71" s="59" t="n">
        <v>105.94</v>
      </c>
      <c r="I71" s="59" t="n">
        <v>102.97</v>
      </c>
      <c r="J71" s="60" t="n">
        <v>-0.1106769727</v>
      </c>
      <c r="K71" s="37">
        <f>IF(AND(ISNUMBER(H71),ISNUMBER(I71)),"Y","N")</f>
        <v/>
      </c>
      <c r="L71" s="39">
        <f>IF(K71="Y",I71/H71-1,"")</f>
        <v/>
      </c>
      <c r="M71" s="57">
        <f>IF(K71="Y",LN(1+L71),"")</f>
        <v/>
      </c>
      <c r="N71" s="57">
        <f>IF(K71="Y",MAX(MIN(M71,Assumptions!$C$8),Assumptions!$B$8),"")</f>
        <v/>
      </c>
      <c r="O71" s="57">
        <f>IF(K71="Y",AVERAGEIFS($N$5:$N$504,$C$5:$C$504,C71),"")</f>
        <v/>
      </c>
      <c r="P71" s="57">
        <f>IF(K71="Y",N71-O71,"")</f>
        <v/>
      </c>
      <c r="Q71" s="37">
        <f>IF(G71="N",COUNTIFS($F$5:$F$504,F71),"")</f>
        <v/>
      </c>
      <c r="R71" s="37">
        <f>IF(G71="N",COUNTIFS($F$5:$F$504,F71,$C$5:$C$504,C71)-1,"")</f>
        <v/>
      </c>
      <c r="S71" s="57">
        <f>IF(G71="N",LN(Q71),"")</f>
        <v/>
      </c>
      <c r="T71" s="57">
        <f>IF(G71="N",LN(1+R71),"")</f>
        <v/>
      </c>
      <c r="U71" s="39">
        <f>IF(AND(K71="Y",ISNUMBER(J71)),(1+L71)/(1+J71)-1,"")</f>
        <v/>
      </c>
      <c r="V71" s="57">
        <f>IF(ISNUMBER(U71),LN(1+U71),"")</f>
        <v/>
      </c>
      <c r="W71" s="57">
        <f>IF(ISNUMBER(V71),MAX(MIN(V71,Assumptions!$C$9),Assumptions!$B$9),"")</f>
        <v/>
      </c>
      <c r="X71" s="57">
        <f>IF(AND(K71="Y",ISNUMBER(J71)),LN(1+J71),"")</f>
        <v/>
      </c>
      <c r="Y71" s="57">
        <f>IF(ISNUMBER(X71),MAX(MIN(X71,Assumptions!$C$10),Assumptions!$B$10),"")</f>
        <v/>
      </c>
      <c r="Z71" s="57">
        <f>IF(ISNUMBER(W71),W71-AVERAGEIFS($W$5:$W$504,$C$5:$C$504,C71),"")</f>
        <v/>
      </c>
      <c r="AA71" s="57">
        <f>IF(ISNUMBER(Y71),Y71-AVERAGEIFS($Y$5:$Y$504,$C$5:$C$504,C71),"")</f>
        <v/>
      </c>
    </row>
    <row r="72" ht="15" customHeight="1" s="74">
      <c r="A72" s="56" t="inlineStr">
        <is>
          <t>ADM</t>
        </is>
      </c>
      <c r="B72" s="56" t="inlineStr">
        <is>
          <t>Archer-Daniels-Midland</t>
        </is>
      </c>
      <c r="C72" s="56" t="inlineStr">
        <is>
          <t>Consumer Staples</t>
        </is>
      </c>
      <c r="D72" s="56" t="inlineStr">
        <is>
          <t>Agricultural Products &amp; Services</t>
        </is>
      </c>
      <c r="E72" s="56" t="inlineStr">
        <is>
          <t>Chicago, Illinois</t>
        </is>
      </c>
      <c r="F72" s="37">
        <f>IFERROR(VLOOKUP(E72,Metro_Map!$A$4:$B$187,2,FALSE()),E72)</f>
        <v/>
      </c>
      <c r="G72" s="37">
        <f>IF(F72="Foreign domicile","Y","N")</f>
        <v/>
      </c>
      <c r="H72" s="59" t="n">
        <v>62.01</v>
      </c>
      <c r="I72" s="59" t="n">
        <v>83.64</v>
      </c>
      <c r="J72" s="60" t="n">
        <v>0.5909615385</v>
      </c>
      <c r="K72" s="37">
        <f>IF(AND(ISNUMBER(H72),ISNUMBER(I72)),"Y","N")</f>
        <v/>
      </c>
      <c r="L72" s="39">
        <f>IF(K72="Y",I72/H72-1,"")</f>
        <v/>
      </c>
      <c r="M72" s="57">
        <f>IF(K72="Y",LN(1+L72),"")</f>
        <v/>
      </c>
      <c r="N72" s="57">
        <f>IF(K72="Y",MAX(MIN(M72,Assumptions!$C$8),Assumptions!$B$8),"")</f>
        <v/>
      </c>
      <c r="O72" s="57">
        <f>IF(K72="Y",AVERAGEIFS($N$5:$N$504,$C$5:$C$504,C72),"")</f>
        <v/>
      </c>
      <c r="P72" s="57">
        <f>IF(K72="Y",N72-O72,"")</f>
        <v/>
      </c>
      <c r="Q72" s="37">
        <f>IF(G72="N",COUNTIFS($F$5:$F$504,F72),"")</f>
        <v/>
      </c>
      <c r="R72" s="37">
        <f>IF(G72="N",COUNTIFS($F$5:$F$504,F72,$C$5:$C$504,C72)-1,"")</f>
        <v/>
      </c>
      <c r="S72" s="57">
        <f>IF(G72="N",LN(Q72),"")</f>
        <v/>
      </c>
      <c r="T72" s="57">
        <f>IF(G72="N",LN(1+R72),"")</f>
        <v/>
      </c>
      <c r="U72" s="39">
        <f>IF(AND(K72="Y",ISNUMBER(J72)),(1+L72)/(1+J72)-1,"")</f>
        <v/>
      </c>
      <c r="V72" s="57">
        <f>IF(ISNUMBER(U72),LN(1+U72),"")</f>
        <v/>
      </c>
      <c r="W72" s="57">
        <f>IF(ISNUMBER(V72),MAX(MIN(V72,Assumptions!$C$9),Assumptions!$B$9),"")</f>
        <v/>
      </c>
      <c r="X72" s="57">
        <f>IF(AND(K72="Y",ISNUMBER(J72)),LN(1+J72),"")</f>
        <v/>
      </c>
      <c r="Y72" s="57">
        <f>IF(ISNUMBER(X72),MAX(MIN(X72,Assumptions!$C$10),Assumptions!$B$10),"")</f>
        <v/>
      </c>
      <c r="Z72" s="57">
        <f>IF(ISNUMBER(W72),W72-AVERAGEIFS($W$5:$W$504,$C$5:$C$504,C72),"")</f>
        <v/>
      </c>
      <c r="AA72" s="57">
        <f>IF(ISNUMBER(Y72),Y72-AVERAGEIFS($Y$5:$Y$504,$C$5:$C$504,C72),"")</f>
        <v/>
      </c>
    </row>
    <row r="73" ht="15" customHeight="1" s="74">
      <c r="A73" s="56" t="inlineStr">
        <is>
          <t>AJG</t>
        </is>
      </c>
      <c r="B73" s="56" t="inlineStr">
        <is>
          <t>Arthur J. Gallagher &amp; Co.</t>
        </is>
      </c>
      <c r="C73" s="56" t="inlineStr">
        <is>
          <t>Financials</t>
        </is>
      </c>
      <c r="D73" s="56" t="inlineStr">
        <is>
          <t>Insurance Brokers</t>
        </is>
      </c>
      <c r="E73" s="56" t="inlineStr">
        <is>
          <t>Rolling Meadows, Illinois</t>
        </is>
      </c>
      <c r="F73" s="37">
        <f>IFERROR(VLOOKUP(E73,Metro_Map!$A$4:$B$187,2,FALSE()),E73)</f>
        <v/>
      </c>
      <c r="G73" s="37">
        <f>IF(F73="Foreign domicile","Y","N")</f>
        <v/>
      </c>
      <c r="H73" s="59" t="n">
        <v>283.49</v>
      </c>
      <c r="I73" s="59" t="n">
        <v>237.04</v>
      </c>
      <c r="J73" s="60" t="n">
        <v>-0.1143250689</v>
      </c>
      <c r="K73" s="37">
        <f>IF(AND(ISNUMBER(H73),ISNUMBER(I73)),"Y","N")</f>
        <v/>
      </c>
      <c r="L73" s="39">
        <f>IF(K73="Y",I73/H73-1,"")</f>
        <v/>
      </c>
      <c r="M73" s="57">
        <f>IF(K73="Y",LN(1+L73),"")</f>
        <v/>
      </c>
      <c r="N73" s="57">
        <f>IF(K73="Y",MAX(MIN(M73,Assumptions!$C$8),Assumptions!$B$8),"")</f>
        <v/>
      </c>
      <c r="O73" s="57">
        <f>IF(K73="Y",AVERAGEIFS($N$5:$N$504,$C$5:$C$504,C73),"")</f>
        <v/>
      </c>
      <c r="P73" s="57">
        <f>IF(K73="Y",N73-O73,"")</f>
        <v/>
      </c>
      <c r="Q73" s="37">
        <f>IF(G73="N",COUNTIFS($F$5:$F$504,F73),"")</f>
        <v/>
      </c>
      <c r="R73" s="37">
        <f>IF(G73="N",COUNTIFS($F$5:$F$504,F73,$C$5:$C$504,C73)-1,"")</f>
        <v/>
      </c>
      <c r="S73" s="57">
        <f>IF(G73="N",LN(Q73),"")</f>
        <v/>
      </c>
      <c r="T73" s="57">
        <f>IF(G73="N",LN(1+R73),"")</f>
        <v/>
      </c>
      <c r="U73" s="39">
        <f>IF(AND(K73="Y",ISNUMBER(J73)),(1+L73)/(1+J73)-1,"")</f>
        <v/>
      </c>
      <c r="V73" s="57">
        <f>IF(ISNUMBER(U73),LN(1+U73),"")</f>
        <v/>
      </c>
      <c r="W73" s="57">
        <f>IF(ISNUMBER(V73),MAX(MIN(V73,Assumptions!$C$9),Assumptions!$B$9),"")</f>
        <v/>
      </c>
      <c r="X73" s="57">
        <f>IF(AND(K73="Y",ISNUMBER(J73)),LN(1+J73),"")</f>
        <v/>
      </c>
      <c r="Y73" s="57">
        <f>IF(ISNUMBER(X73),MAX(MIN(X73,Assumptions!$C$10),Assumptions!$B$10),"")</f>
        <v/>
      </c>
      <c r="Z73" s="57">
        <f>IF(ISNUMBER(W73),W73-AVERAGEIFS($W$5:$W$504,$C$5:$C$504,C73),"")</f>
        <v/>
      </c>
      <c r="AA73" s="57">
        <f>IF(ISNUMBER(Y73),Y73-AVERAGEIFS($Y$5:$Y$504,$C$5:$C$504,C73),"")</f>
        <v/>
      </c>
    </row>
    <row r="74" ht="15" customHeight="1" s="74">
      <c r="A74" s="56" t="inlineStr">
        <is>
          <t>ALL</t>
        </is>
      </c>
      <c r="B74" s="56" t="inlineStr">
        <is>
          <t>Allstate</t>
        </is>
      </c>
      <c r="C74" s="56" t="inlineStr">
        <is>
          <t>Financials</t>
        </is>
      </c>
      <c r="D74" s="56" t="inlineStr">
        <is>
          <t>Property &amp; Casualty Insurance</t>
        </is>
      </c>
      <c r="E74" s="56" t="inlineStr">
        <is>
          <t>Northbrook, Illinois</t>
        </is>
      </c>
      <c r="F74" s="37">
        <f>IFERROR(VLOOKUP(E74,Metro_Map!$A$4:$B$187,2,FALSE()),E74)</f>
        <v/>
      </c>
      <c r="G74" s="37">
        <f>IF(F74="Foreign domicile","Y","N")</f>
        <v/>
      </c>
      <c r="H74" s="59" t="n">
        <v>171.12</v>
      </c>
      <c r="I74" s="59" t="n">
        <v>236.17</v>
      </c>
      <c r="J74" s="60" t="n">
        <v>0.2991462228</v>
      </c>
      <c r="K74" s="37">
        <f>IF(AND(ISNUMBER(H74),ISNUMBER(I74)),"Y","N")</f>
        <v/>
      </c>
      <c r="L74" s="39">
        <f>IF(K74="Y",I74/H74-1,"")</f>
        <v/>
      </c>
      <c r="M74" s="57">
        <f>IF(K74="Y",LN(1+L74),"")</f>
        <v/>
      </c>
      <c r="N74" s="57">
        <f>IF(K74="Y",MAX(MIN(M74,Assumptions!$C$8),Assumptions!$B$8),"")</f>
        <v/>
      </c>
      <c r="O74" s="57">
        <f>IF(K74="Y",AVERAGEIFS($N$5:$N$504,$C$5:$C$504,C74),"")</f>
        <v/>
      </c>
      <c r="P74" s="57">
        <f>IF(K74="Y",N74-O74,"")</f>
        <v/>
      </c>
      <c r="Q74" s="37">
        <f>IF(G74="N",COUNTIFS($F$5:$F$504,F74),"")</f>
        <v/>
      </c>
      <c r="R74" s="37">
        <f>IF(G74="N",COUNTIFS($F$5:$F$504,F74,$C$5:$C$504,C74)-1,"")</f>
        <v/>
      </c>
      <c r="S74" s="57">
        <f>IF(G74="N",LN(Q74),"")</f>
        <v/>
      </c>
      <c r="T74" s="57">
        <f>IF(G74="N",LN(1+R74),"")</f>
        <v/>
      </c>
      <c r="U74" s="39">
        <f>IF(AND(K74="Y",ISNUMBER(J74)),(1+L74)/(1+J74)-1,"")</f>
        <v/>
      </c>
      <c r="V74" s="57">
        <f>IF(ISNUMBER(U74),LN(1+U74),"")</f>
        <v/>
      </c>
      <c r="W74" s="57">
        <f>IF(ISNUMBER(V74),MAX(MIN(V74,Assumptions!$C$9),Assumptions!$B$9),"")</f>
        <v/>
      </c>
      <c r="X74" s="57">
        <f>IF(AND(K74="Y",ISNUMBER(J74)),LN(1+J74),"")</f>
        <v/>
      </c>
      <c r="Y74" s="57">
        <f>IF(ISNUMBER(X74),MAX(MIN(X74,Assumptions!$C$10),Assumptions!$B$10),"")</f>
        <v/>
      </c>
      <c r="Z74" s="57">
        <f>IF(ISNUMBER(W74),W74-AVERAGEIFS($W$5:$W$504,$C$5:$C$504,C74),"")</f>
        <v/>
      </c>
      <c r="AA74" s="57">
        <f>IF(ISNUMBER(Y74),Y74-AVERAGEIFS($Y$5:$Y$504,$C$5:$C$504,C74),"")</f>
        <v/>
      </c>
    </row>
    <row r="75" ht="15" customHeight="1" s="74">
      <c r="A75" s="56" t="inlineStr">
        <is>
          <t>BAX</t>
        </is>
      </c>
      <c r="B75" s="56" t="inlineStr">
        <is>
          <t>Baxter International</t>
        </is>
      </c>
      <c r="C75" s="56" t="inlineStr">
        <is>
          <t>Health Care</t>
        </is>
      </c>
      <c r="D75" s="56" t="inlineStr">
        <is>
          <t>Health Care Equipment</t>
        </is>
      </c>
      <c r="E75" s="56" t="inlineStr">
        <is>
          <t>Deerfield, Illinois</t>
        </is>
      </c>
      <c r="F75" s="37">
        <f>IFERROR(VLOOKUP(E75,Metro_Map!$A$4:$B$187,2,FALSE()),E75)</f>
        <v/>
      </c>
      <c r="G75" s="37">
        <f>IF(F75="Foreign domicile","Y","N")</f>
        <v/>
      </c>
      <c r="H75" s="59" t="n">
        <v>35.82</v>
      </c>
      <c r="I75" s="59" t="n">
        <v>24.8</v>
      </c>
      <c r="J75" s="60" t="n">
        <v>-0.2847645429</v>
      </c>
      <c r="K75" s="37">
        <f>IF(AND(ISNUMBER(H75),ISNUMBER(I75)),"Y","N")</f>
        <v/>
      </c>
      <c r="L75" s="39">
        <f>IF(K75="Y",I75/H75-1,"")</f>
        <v/>
      </c>
      <c r="M75" s="57">
        <f>IF(K75="Y",LN(1+L75),"")</f>
        <v/>
      </c>
      <c r="N75" s="57">
        <f>IF(K75="Y",MAX(MIN(M75,Assumptions!$C$8),Assumptions!$B$8),"")</f>
        <v/>
      </c>
      <c r="O75" s="57">
        <f>IF(K75="Y",AVERAGEIFS($N$5:$N$504,$C$5:$C$504,C75),"")</f>
        <v/>
      </c>
      <c r="P75" s="57">
        <f>IF(K75="Y",N75-O75,"")</f>
        <v/>
      </c>
      <c r="Q75" s="37">
        <f>IF(G75="N",COUNTIFS($F$5:$F$504,F75),"")</f>
        <v/>
      </c>
      <c r="R75" s="37">
        <f>IF(G75="N",COUNTIFS($F$5:$F$504,F75,$C$5:$C$504,C75)-1,"")</f>
        <v/>
      </c>
      <c r="S75" s="57">
        <f>IF(G75="N",LN(Q75),"")</f>
        <v/>
      </c>
      <c r="T75" s="57">
        <f>IF(G75="N",LN(1+R75),"")</f>
        <v/>
      </c>
      <c r="U75" s="39">
        <f>IF(AND(K75="Y",ISNUMBER(J75)),(1+L75)/(1+J75)-1,"")</f>
        <v/>
      </c>
      <c r="V75" s="57">
        <f>IF(ISNUMBER(U75),LN(1+U75),"")</f>
        <v/>
      </c>
      <c r="W75" s="57">
        <f>IF(ISNUMBER(V75),MAX(MIN(V75,Assumptions!$C$9),Assumptions!$B$9),"")</f>
        <v/>
      </c>
      <c r="X75" s="57">
        <f>IF(AND(K75="Y",ISNUMBER(J75)),LN(1+J75),"")</f>
        <v/>
      </c>
      <c r="Y75" s="57">
        <f>IF(ISNUMBER(X75),MAX(MIN(X75,Assumptions!$C$10),Assumptions!$B$10),"")</f>
        <v/>
      </c>
      <c r="Z75" s="57">
        <f>IF(ISNUMBER(W75),W75-AVERAGEIFS($W$5:$W$504,$C$5:$C$504,C75),"")</f>
        <v/>
      </c>
      <c r="AA75" s="57">
        <f>IF(ISNUMBER(Y75),Y75-AVERAGEIFS($Y$5:$Y$504,$C$5:$C$504,C75),"")</f>
        <v/>
      </c>
    </row>
    <row r="76" ht="15" customHeight="1" s="74">
      <c r="A76" s="56" t="inlineStr">
        <is>
          <t>CAG</t>
        </is>
      </c>
      <c r="B76" s="56" t="inlineStr">
        <is>
          <t>Conagra Brands</t>
        </is>
      </c>
      <c r="C76" s="56" t="inlineStr">
        <is>
          <t>Consumer Staples</t>
        </is>
      </c>
      <c r="D76" s="56" t="inlineStr">
        <is>
          <t>Packaged Foods &amp; Meats</t>
        </is>
      </c>
      <c r="E76" s="56" t="inlineStr">
        <is>
          <t>Chicago, Illinois</t>
        </is>
      </c>
      <c r="F76" s="37">
        <f>IFERROR(VLOOKUP(E76,Metro_Map!$A$4:$B$187,2,FALSE()),E76)</f>
        <v/>
      </c>
      <c r="G76" s="37">
        <f>IF(F76="Foreign domicile","Y","N")</f>
        <v/>
      </c>
      <c r="H76" s="59" t="n">
        <v>30.32</v>
      </c>
      <c r="I76" s="59" t="n">
        <v>13.84</v>
      </c>
      <c r="J76" s="60" t="n">
        <v>-0.5092847318</v>
      </c>
      <c r="K76" s="37">
        <f>IF(AND(ISNUMBER(H76),ISNUMBER(I76)),"Y","N")</f>
        <v/>
      </c>
      <c r="L76" s="39">
        <f>IF(K76="Y",I76/H76-1,"")</f>
        <v/>
      </c>
      <c r="M76" s="57">
        <f>IF(K76="Y",LN(1+L76),"")</f>
        <v/>
      </c>
      <c r="N76" s="57">
        <f>IF(K76="Y",MAX(MIN(M76,Assumptions!$C$8),Assumptions!$B$8),"")</f>
        <v/>
      </c>
      <c r="O76" s="57">
        <f>IF(K76="Y",AVERAGEIFS($N$5:$N$504,$C$5:$C$504,C76),"")</f>
        <v/>
      </c>
      <c r="P76" s="57">
        <f>IF(K76="Y",N76-O76,"")</f>
        <v/>
      </c>
      <c r="Q76" s="37">
        <f>IF(G76="N",COUNTIFS($F$5:$F$504,F76),"")</f>
        <v/>
      </c>
      <c r="R76" s="37">
        <f>IF(G76="N",COUNTIFS($F$5:$F$504,F76,$C$5:$C$504,C76)-1,"")</f>
        <v/>
      </c>
      <c r="S76" s="57">
        <f>IF(G76="N",LN(Q76),"")</f>
        <v/>
      </c>
      <c r="T76" s="57">
        <f>IF(G76="N",LN(1+R76),"")</f>
        <v/>
      </c>
      <c r="U76" s="39">
        <f>IF(AND(K76="Y",ISNUMBER(J76)),(1+L76)/(1+J76)-1,"")</f>
        <v/>
      </c>
      <c r="V76" s="57">
        <f>IF(ISNUMBER(U76),LN(1+U76),"")</f>
        <v/>
      </c>
      <c r="W76" s="57">
        <f>IF(ISNUMBER(V76),MAX(MIN(V76,Assumptions!$C$9),Assumptions!$B$9),"")</f>
        <v/>
      </c>
      <c r="X76" s="57">
        <f>IF(AND(K76="Y",ISNUMBER(J76)),LN(1+J76),"")</f>
        <v/>
      </c>
      <c r="Y76" s="57">
        <f>IF(ISNUMBER(X76),MAX(MIN(X76,Assumptions!$C$10),Assumptions!$B$10),"")</f>
        <v/>
      </c>
      <c r="Z76" s="57">
        <f>IF(ISNUMBER(W76),W76-AVERAGEIFS($W$5:$W$504,$C$5:$C$504,C76),"")</f>
        <v/>
      </c>
      <c r="AA76" s="57">
        <f>IF(ISNUMBER(Y76),Y76-AVERAGEIFS($Y$5:$Y$504,$C$5:$C$504,C76),"")</f>
        <v/>
      </c>
    </row>
    <row r="77" ht="15" customHeight="1" s="74">
      <c r="A77" s="56" t="inlineStr">
        <is>
          <t>CBOE</t>
        </is>
      </c>
      <c r="B77" s="56" t="inlineStr">
        <is>
          <t>Cboe Global Markets</t>
        </is>
      </c>
      <c r="C77" s="56" t="inlineStr">
        <is>
          <t>Financials</t>
        </is>
      </c>
      <c r="D77" s="56" t="inlineStr">
        <is>
          <t>Financial Exchanges &amp; Data</t>
        </is>
      </c>
      <c r="E77" s="56" t="inlineStr">
        <is>
          <t>Chicago, Illinois</t>
        </is>
      </c>
      <c r="F77" s="37">
        <f>IFERROR(VLOOKUP(E77,Metro_Map!$A$4:$B$187,2,FALSE()),E77)</f>
        <v/>
      </c>
      <c r="G77" s="37">
        <f>IF(F77="Foreign domicile","Y","N")</f>
        <v/>
      </c>
      <c r="H77" s="59" t="n">
        <v>183.51</v>
      </c>
      <c r="I77" s="59" t="n">
        <v>300.47</v>
      </c>
      <c r="J77" s="60" t="n">
        <v>0.452724359</v>
      </c>
      <c r="K77" s="37">
        <f>IF(AND(ISNUMBER(H77),ISNUMBER(I77)),"Y","N")</f>
        <v/>
      </c>
      <c r="L77" s="39">
        <f>IF(K77="Y",I77/H77-1,"")</f>
        <v/>
      </c>
      <c r="M77" s="57">
        <f>IF(K77="Y",LN(1+L77),"")</f>
        <v/>
      </c>
      <c r="N77" s="57">
        <f>IF(K77="Y",MAX(MIN(M77,Assumptions!$C$8),Assumptions!$B$8),"")</f>
        <v/>
      </c>
      <c r="O77" s="57">
        <f>IF(K77="Y",AVERAGEIFS($N$5:$N$504,$C$5:$C$504,C77),"")</f>
        <v/>
      </c>
      <c r="P77" s="57">
        <f>IF(K77="Y",N77-O77,"")</f>
        <v/>
      </c>
      <c r="Q77" s="37">
        <f>IF(G77="N",COUNTIFS($F$5:$F$504,F77),"")</f>
        <v/>
      </c>
      <c r="R77" s="37">
        <f>IF(G77="N",COUNTIFS($F$5:$F$504,F77,$C$5:$C$504,C77)-1,"")</f>
        <v/>
      </c>
      <c r="S77" s="57">
        <f>IF(G77="N",LN(Q77),"")</f>
        <v/>
      </c>
      <c r="T77" s="57">
        <f>IF(G77="N",LN(1+R77),"")</f>
        <v/>
      </c>
      <c r="U77" s="39">
        <f>IF(AND(K77="Y",ISNUMBER(J77)),(1+L77)/(1+J77)-1,"")</f>
        <v/>
      </c>
      <c r="V77" s="57">
        <f>IF(ISNUMBER(U77),LN(1+U77),"")</f>
        <v/>
      </c>
      <c r="W77" s="57">
        <f>IF(ISNUMBER(V77),MAX(MIN(V77,Assumptions!$C$9),Assumptions!$B$9),"")</f>
        <v/>
      </c>
      <c r="X77" s="57">
        <f>IF(AND(K77="Y",ISNUMBER(J77)),LN(1+J77),"")</f>
        <v/>
      </c>
      <c r="Y77" s="57">
        <f>IF(ISNUMBER(X77),MAX(MIN(X77,Assumptions!$C$10),Assumptions!$B$10),"")</f>
        <v/>
      </c>
      <c r="Z77" s="57">
        <f>IF(ISNUMBER(W77),W77-AVERAGEIFS($W$5:$W$504,$C$5:$C$504,C77),"")</f>
        <v/>
      </c>
      <c r="AA77" s="57">
        <f>IF(ISNUMBER(Y77),Y77-AVERAGEIFS($Y$5:$Y$504,$C$5:$C$504,C77),"")</f>
        <v/>
      </c>
    </row>
    <row r="78" ht="15" customHeight="1" s="74">
      <c r="A78" s="56" t="inlineStr">
        <is>
          <t>CDW</t>
        </is>
      </c>
      <c r="B78" s="56" t="inlineStr">
        <is>
          <t>CDW</t>
        </is>
      </c>
      <c r="C78" s="56" t="inlineStr">
        <is>
          <t>Information Technology</t>
        </is>
      </c>
      <c r="D78" s="56" t="inlineStr">
        <is>
          <t>Technology Distributors</t>
        </is>
      </c>
      <c r="E78" s="56" t="inlineStr">
        <is>
          <t>Vernon Hills, Illinois</t>
        </is>
      </c>
      <c r="F78" s="37">
        <f>IFERROR(VLOOKUP(E78,Metro_Map!$A$4:$B$187,2,FALSE()),E78)</f>
        <v/>
      </c>
      <c r="G78" s="37">
        <f>IF(F78="Foreign domicile","Y","N")</f>
        <v/>
      </c>
      <c r="H78" s="59" t="n">
        <v>218.11</v>
      </c>
      <c r="I78" s="59" t="n">
        <v>150.1</v>
      </c>
      <c r="J78" s="60" t="n">
        <v>-0.2066428312</v>
      </c>
      <c r="K78" s="37">
        <f>IF(AND(ISNUMBER(H78),ISNUMBER(I78)),"Y","N")</f>
        <v/>
      </c>
      <c r="L78" s="39">
        <f>IF(K78="Y",I78/H78-1,"")</f>
        <v/>
      </c>
      <c r="M78" s="57">
        <f>IF(K78="Y",LN(1+L78),"")</f>
        <v/>
      </c>
      <c r="N78" s="57">
        <f>IF(K78="Y",MAX(MIN(M78,Assumptions!$C$8),Assumptions!$B$8),"")</f>
        <v/>
      </c>
      <c r="O78" s="57">
        <f>IF(K78="Y",AVERAGEIFS($N$5:$N$504,$C$5:$C$504,C78),"")</f>
        <v/>
      </c>
      <c r="P78" s="57">
        <f>IF(K78="Y",N78-O78,"")</f>
        <v/>
      </c>
      <c r="Q78" s="37">
        <f>IF(G78="N",COUNTIFS($F$5:$F$504,F78),"")</f>
        <v/>
      </c>
      <c r="R78" s="37">
        <f>IF(G78="N",COUNTIFS($F$5:$F$504,F78,$C$5:$C$504,C78)-1,"")</f>
        <v/>
      </c>
      <c r="S78" s="57">
        <f>IF(G78="N",LN(Q78),"")</f>
        <v/>
      </c>
      <c r="T78" s="57">
        <f>IF(G78="N",LN(1+R78),"")</f>
        <v/>
      </c>
      <c r="U78" s="39">
        <f>IF(AND(K78="Y",ISNUMBER(J78)),(1+L78)/(1+J78)-1,"")</f>
        <v/>
      </c>
      <c r="V78" s="57">
        <f>IF(ISNUMBER(U78),LN(1+U78),"")</f>
        <v/>
      </c>
      <c r="W78" s="57">
        <f>IF(ISNUMBER(V78),MAX(MIN(V78,Assumptions!$C$9),Assumptions!$B$9),"")</f>
        <v/>
      </c>
      <c r="X78" s="57">
        <f>IF(AND(K78="Y",ISNUMBER(J78)),LN(1+J78),"")</f>
        <v/>
      </c>
      <c r="Y78" s="57">
        <f>IF(ISNUMBER(X78),MAX(MIN(X78,Assumptions!$C$10),Assumptions!$B$10),"")</f>
        <v/>
      </c>
      <c r="Z78" s="57">
        <f>IF(ISNUMBER(W78),W78-AVERAGEIFS($W$5:$W$504,$C$5:$C$504,C78),"")</f>
        <v/>
      </c>
      <c r="AA78" s="57">
        <f>IF(ISNUMBER(Y78),Y78-AVERAGEIFS($Y$5:$Y$504,$C$5:$C$504,C78),"")</f>
        <v/>
      </c>
    </row>
    <row r="79" ht="15" customHeight="1" s="74">
      <c r="A79" s="56" t="inlineStr">
        <is>
          <t>CF</t>
        </is>
      </c>
      <c r="B79" s="56" t="inlineStr">
        <is>
          <t>CF Industries</t>
        </is>
      </c>
      <c r="C79" s="56" t="inlineStr">
        <is>
          <t>Materials</t>
        </is>
      </c>
      <c r="D79" s="56" t="inlineStr">
        <is>
          <t>Fertilizers &amp; Agricultural Chemicals</t>
        </is>
      </c>
      <c r="E79" s="56" t="inlineStr">
        <is>
          <t>Deerfield, Illinois</t>
        </is>
      </c>
      <c r="F79" s="37">
        <f>IFERROR(VLOOKUP(E79,Metro_Map!$A$4:$B$187,2,FALSE()),E79)</f>
        <v/>
      </c>
      <c r="G79" s="37">
        <f>IF(F79="Foreign domicile","Y","N")</f>
        <v/>
      </c>
      <c r="H79" s="59" t="n">
        <v>76.39</v>
      </c>
      <c r="I79" s="59" t="n">
        <v>119.46</v>
      </c>
      <c r="J79" s="60" t="n">
        <v>0.373267098</v>
      </c>
      <c r="K79" s="37">
        <f>IF(AND(ISNUMBER(H79),ISNUMBER(I79)),"Y","N")</f>
        <v/>
      </c>
      <c r="L79" s="39">
        <f>IF(K79="Y",I79/H79-1,"")</f>
        <v/>
      </c>
      <c r="M79" s="57">
        <f>IF(K79="Y",LN(1+L79),"")</f>
        <v/>
      </c>
      <c r="N79" s="57">
        <f>IF(K79="Y",MAX(MIN(M79,Assumptions!$C$8),Assumptions!$B$8),"")</f>
        <v/>
      </c>
      <c r="O79" s="57">
        <f>IF(K79="Y",AVERAGEIFS($N$5:$N$504,$C$5:$C$504,C79),"")</f>
        <v/>
      </c>
      <c r="P79" s="57">
        <f>IF(K79="Y",N79-O79,"")</f>
        <v/>
      </c>
      <c r="Q79" s="37">
        <f>IF(G79="N",COUNTIFS($F$5:$F$504,F79),"")</f>
        <v/>
      </c>
      <c r="R79" s="37">
        <f>IF(G79="N",COUNTIFS($F$5:$F$504,F79,$C$5:$C$504,C79)-1,"")</f>
        <v/>
      </c>
      <c r="S79" s="57">
        <f>IF(G79="N",LN(Q79),"")</f>
        <v/>
      </c>
      <c r="T79" s="57">
        <f>IF(G79="N",LN(1+R79),"")</f>
        <v/>
      </c>
      <c r="U79" s="39">
        <f>IF(AND(K79="Y",ISNUMBER(J79)),(1+L79)/(1+J79)-1,"")</f>
        <v/>
      </c>
      <c r="V79" s="57">
        <f>IF(ISNUMBER(U79),LN(1+U79),"")</f>
        <v/>
      </c>
      <c r="W79" s="57">
        <f>IF(ISNUMBER(V79),MAX(MIN(V79,Assumptions!$C$9),Assumptions!$B$9),"")</f>
        <v/>
      </c>
      <c r="X79" s="57">
        <f>IF(AND(K79="Y",ISNUMBER(J79)),LN(1+J79),"")</f>
        <v/>
      </c>
      <c r="Y79" s="57">
        <f>IF(ISNUMBER(X79),MAX(MIN(X79,Assumptions!$C$10),Assumptions!$B$10),"")</f>
        <v/>
      </c>
      <c r="Z79" s="57">
        <f>IF(ISNUMBER(W79),W79-AVERAGEIFS($W$5:$W$504,$C$5:$C$504,C79),"")</f>
        <v/>
      </c>
      <c r="AA79" s="57">
        <f>IF(ISNUMBER(Y79),Y79-AVERAGEIFS($Y$5:$Y$504,$C$5:$C$504,C79),"")</f>
        <v/>
      </c>
    </row>
    <row r="80" ht="15" customHeight="1" s="74">
      <c r="A80" s="56" t="inlineStr">
        <is>
          <t>CME</t>
        </is>
      </c>
      <c r="B80" s="56" t="inlineStr">
        <is>
          <t>CME Group</t>
        </is>
      </c>
      <c r="C80" s="56" t="inlineStr">
        <is>
          <t>Financials</t>
        </is>
      </c>
      <c r="D80" s="56" t="inlineStr">
        <is>
          <t>Financial Exchanges &amp; Data</t>
        </is>
      </c>
      <c r="E80" s="56" t="inlineStr">
        <is>
          <t>Chicago, Illinois</t>
        </is>
      </c>
      <c r="F80" s="37">
        <f>IFERROR(VLOOKUP(E80,Metro_Map!$A$4:$B$187,2,FALSE()),E80)</f>
        <v/>
      </c>
      <c r="G80" s="37">
        <f>IF(F80="Foreign domicile","Y","N")</f>
        <v/>
      </c>
      <c r="H80" s="59" t="n">
        <v>193.71</v>
      </c>
      <c r="I80" s="59" t="n">
        <v>285.59</v>
      </c>
      <c r="J80" s="60" t="n">
        <v>0.2812291842</v>
      </c>
      <c r="K80" s="37">
        <f>IF(AND(ISNUMBER(H80),ISNUMBER(I80)),"Y","N")</f>
        <v/>
      </c>
      <c r="L80" s="39">
        <f>IF(K80="Y",I80/H80-1,"")</f>
        <v/>
      </c>
      <c r="M80" s="57">
        <f>IF(K80="Y",LN(1+L80),"")</f>
        <v/>
      </c>
      <c r="N80" s="57">
        <f>IF(K80="Y",MAX(MIN(M80,Assumptions!$C$8),Assumptions!$B$8),"")</f>
        <v/>
      </c>
      <c r="O80" s="57">
        <f>IF(K80="Y",AVERAGEIFS($N$5:$N$504,$C$5:$C$504,C80),"")</f>
        <v/>
      </c>
      <c r="P80" s="57">
        <f>IF(K80="Y",N80-O80,"")</f>
        <v/>
      </c>
      <c r="Q80" s="37">
        <f>IF(G80="N",COUNTIFS($F$5:$F$504,F80),"")</f>
        <v/>
      </c>
      <c r="R80" s="37">
        <f>IF(G80="N",COUNTIFS($F$5:$F$504,F80,$C$5:$C$504,C80)-1,"")</f>
        <v/>
      </c>
      <c r="S80" s="57">
        <f>IF(G80="N",LN(Q80),"")</f>
        <v/>
      </c>
      <c r="T80" s="57">
        <f>IF(G80="N",LN(1+R80),"")</f>
        <v/>
      </c>
      <c r="U80" s="39">
        <f>IF(AND(K80="Y",ISNUMBER(J80)),(1+L80)/(1+J80)-1,"")</f>
        <v/>
      </c>
      <c r="V80" s="57">
        <f>IF(ISNUMBER(U80),LN(1+U80),"")</f>
        <v/>
      </c>
      <c r="W80" s="57">
        <f>IF(ISNUMBER(V80),MAX(MIN(V80,Assumptions!$C$9),Assumptions!$B$9),"")</f>
        <v/>
      </c>
      <c r="X80" s="57">
        <f>IF(AND(K80="Y",ISNUMBER(J80)),LN(1+J80),"")</f>
        <v/>
      </c>
      <c r="Y80" s="57">
        <f>IF(ISNUMBER(X80),MAX(MIN(X80,Assumptions!$C$10),Assumptions!$B$10),"")</f>
        <v/>
      </c>
      <c r="Z80" s="57">
        <f>IF(ISNUMBER(W80),W80-AVERAGEIFS($W$5:$W$504,$C$5:$C$504,C80),"")</f>
        <v/>
      </c>
      <c r="AA80" s="57">
        <f>IF(ISNUMBER(Y80),Y80-AVERAGEIFS($Y$5:$Y$504,$C$5:$C$504,C80),"")</f>
        <v/>
      </c>
    </row>
    <row r="81" ht="15" customHeight="1" s="74">
      <c r="A81" s="56" t="inlineStr">
        <is>
          <t>DFS</t>
        </is>
      </c>
      <c r="B81" s="56" t="inlineStr">
        <is>
          <t>Discover Financial</t>
        </is>
      </c>
      <c r="C81" s="56" t="inlineStr">
        <is>
          <t>Financials</t>
        </is>
      </c>
      <c r="D81" s="56" t="inlineStr">
        <is>
          <t>Consumer Finance</t>
        </is>
      </c>
      <c r="E81" s="56" t="inlineStr">
        <is>
          <t>Riverwoods, Illinois</t>
        </is>
      </c>
      <c r="F81" s="37">
        <f>IFERROR(VLOOKUP(E81,Metro_Map!$A$4:$B$187,2,FALSE()),E81)</f>
        <v/>
      </c>
      <c r="G81" s="37">
        <f>IF(F81="Foreign domicile","Y","N")</f>
        <v/>
      </c>
      <c r="H81" s="59" t="n">
        <v>119.4</v>
      </c>
      <c r="I81" s="59" t="n">
        <v>146</v>
      </c>
      <c r="J81" s="60" t="n">
        <v>0.08148148148000001</v>
      </c>
      <c r="K81" s="37">
        <f>IF(AND(ISNUMBER(H81),ISNUMBER(I81)),"Y","N")</f>
        <v/>
      </c>
      <c r="L81" s="39">
        <f>IF(K81="Y",I81/H81-1,"")</f>
        <v/>
      </c>
      <c r="M81" s="57">
        <f>IF(K81="Y",LN(1+L81),"")</f>
        <v/>
      </c>
      <c r="N81" s="57">
        <f>IF(K81="Y",MAX(MIN(M81,Assumptions!$C$8),Assumptions!$B$8),"")</f>
        <v/>
      </c>
      <c r="O81" s="57">
        <f>IF(K81="Y",AVERAGEIFS($N$5:$N$504,$C$5:$C$504,C81),"")</f>
        <v/>
      </c>
      <c r="P81" s="57">
        <f>IF(K81="Y",N81-O81,"")</f>
        <v/>
      </c>
      <c r="Q81" s="37">
        <f>IF(G81="N",COUNTIFS($F$5:$F$504,F81),"")</f>
        <v/>
      </c>
      <c r="R81" s="37">
        <f>IF(G81="N",COUNTIFS($F$5:$F$504,F81,$C$5:$C$504,C81)-1,"")</f>
        <v/>
      </c>
      <c r="S81" s="57">
        <f>IF(G81="N",LN(Q81),"")</f>
        <v/>
      </c>
      <c r="T81" s="57">
        <f>IF(G81="N",LN(1+R81),"")</f>
        <v/>
      </c>
      <c r="U81" s="39">
        <f>IF(AND(K81="Y",ISNUMBER(J81)),(1+L81)/(1+J81)-1,"")</f>
        <v/>
      </c>
      <c r="V81" s="57">
        <f>IF(ISNUMBER(U81),LN(1+U81),"")</f>
        <v/>
      </c>
      <c r="W81" s="57">
        <f>IF(ISNUMBER(V81),MAX(MIN(V81,Assumptions!$C$9),Assumptions!$B$9),"")</f>
        <v/>
      </c>
      <c r="X81" s="57">
        <f>IF(AND(K81="Y",ISNUMBER(J81)),LN(1+J81),"")</f>
        <v/>
      </c>
      <c r="Y81" s="57">
        <f>IF(ISNUMBER(X81),MAX(MIN(X81,Assumptions!$C$10),Assumptions!$B$10),"")</f>
        <v/>
      </c>
      <c r="Z81" s="57">
        <f>IF(ISNUMBER(W81),W81-AVERAGEIFS($W$5:$W$504,$C$5:$C$504,C81),"")</f>
        <v/>
      </c>
      <c r="AA81" s="57">
        <f>IF(ISNUMBER(Y81),Y81-AVERAGEIFS($Y$5:$Y$504,$C$5:$C$504,C81),"")</f>
        <v/>
      </c>
    </row>
    <row r="82" ht="15" customHeight="1" s="74">
      <c r="A82" s="56" t="inlineStr">
        <is>
          <t>DOV</t>
        </is>
      </c>
      <c r="B82" s="56" t="inlineStr">
        <is>
          <t>Dover Corporation</t>
        </is>
      </c>
      <c r="C82" s="56" t="inlineStr">
        <is>
          <t>Industrials</t>
        </is>
      </c>
      <c r="D82" s="56" t="inlineStr">
        <is>
          <t>Industrial Machinery &amp; Supplies &amp; Components</t>
        </is>
      </c>
      <c r="E82" s="56" t="inlineStr">
        <is>
          <t>Downers Grove, Illinois</t>
        </is>
      </c>
      <c r="F82" s="37">
        <f>IFERROR(VLOOKUP(E82,Metro_Map!$A$4:$B$187,2,FALSE()),E82)</f>
        <v/>
      </c>
      <c r="G82" s="37">
        <f>IF(F82="Foreign domicile","Y","N")</f>
        <v/>
      </c>
      <c r="H82" s="59" t="n">
        <v>184.26</v>
      </c>
      <c r="I82" s="59" t="n">
        <v>193.33</v>
      </c>
      <c r="J82" s="60" t="n">
        <v>0.005672651574</v>
      </c>
      <c r="K82" s="37">
        <f>IF(AND(ISNUMBER(H82),ISNUMBER(I82)),"Y","N")</f>
        <v/>
      </c>
      <c r="L82" s="39">
        <f>IF(K82="Y",I82/H82-1,"")</f>
        <v/>
      </c>
      <c r="M82" s="57">
        <f>IF(K82="Y",LN(1+L82),"")</f>
        <v/>
      </c>
      <c r="N82" s="57">
        <f>IF(K82="Y",MAX(MIN(M82,Assumptions!$C$8),Assumptions!$B$8),"")</f>
        <v/>
      </c>
      <c r="O82" s="57">
        <f>IF(K82="Y",AVERAGEIFS($N$5:$N$504,$C$5:$C$504,C82),"")</f>
        <v/>
      </c>
      <c r="P82" s="57">
        <f>IF(K82="Y",N82-O82,"")</f>
        <v/>
      </c>
      <c r="Q82" s="37">
        <f>IF(G82="N",COUNTIFS($F$5:$F$504,F82),"")</f>
        <v/>
      </c>
      <c r="R82" s="37">
        <f>IF(G82="N",COUNTIFS($F$5:$F$504,F82,$C$5:$C$504,C82)-1,"")</f>
        <v/>
      </c>
      <c r="S82" s="57">
        <f>IF(G82="N",LN(Q82),"")</f>
        <v/>
      </c>
      <c r="T82" s="57">
        <f>IF(G82="N",LN(1+R82),"")</f>
        <v/>
      </c>
      <c r="U82" s="39">
        <f>IF(AND(K82="Y",ISNUMBER(J82)),(1+L82)/(1+J82)-1,"")</f>
        <v/>
      </c>
      <c r="V82" s="57">
        <f>IF(ISNUMBER(U82),LN(1+U82),"")</f>
        <v/>
      </c>
      <c r="W82" s="57">
        <f>IF(ISNUMBER(V82),MAX(MIN(V82,Assumptions!$C$9),Assumptions!$B$9),"")</f>
        <v/>
      </c>
      <c r="X82" s="57">
        <f>IF(AND(K82="Y",ISNUMBER(J82)),LN(1+J82),"")</f>
        <v/>
      </c>
      <c r="Y82" s="57">
        <f>IF(ISNUMBER(X82),MAX(MIN(X82,Assumptions!$C$10),Assumptions!$B$10),"")</f>
        <v/>
      </c>
      <c r="Z82" s="57">
        <f>IF(ISNUMBER(W82),W82-AVERAGEIFS($W$5:$W$504,$C$5:$C$504,C82),"")</f>
        <v/>
      </c>
      <c r="AA82" s="57">
        <f>IF(ISNUMBER(Y82),Y82-AVERAGEIFS($Y$5:$Y$504,$C$5:$C$504,C82),"")</f>
        <v/>
      </c>
    </row>
    <row r="83" ht="15" customHeight="1" s="74">
      <c r="A83" s="56" t="inlineStr">
        <is>
          <t>EQR</t>
        </is>
      </c>
      <c r="B83" s="56" t="inlineStr">
        <is>
          <t>Equity Residential</t>
        </is>
      </c>
      <c r="C83" s="56" t="inlineStr">
        <is>
          <t>Real Estate</t>
        </is>
      </c>
      <c r="D83" s="56" t="inlineStr">
        <is>
          <t>Multi-Family Residential REITs</t>
        </is>
      </c>
      <c r="E83" s="56" t="inlineStr">
        <is>
          <t>Chicago, Illinois</t>
        </is>
      </c>
      <c r="F83" s="37">
        <f>IFERROR(VLOOKUP(E83,Metro_Map!$A$4:$B$187,2,FALSE()),E83)</f>
        <v/>
      </c>
      <c r="G83" s="37">
        <f>IF(F83="Foreign domicile","Y","N")</f>
        <v/>
      </c>
      <c r="H83" s="59" t="n">
        <v>0.04</v>
      </c>
      <c r="I83" s="59" t="n">
        <v>0.29</v>
      </c>
      <c r="J83" s="60" t="n">
        <v>4.6</v>
      </c>
      <c r="K83" s="37">
        <f>IF(AND(ISNUMBER(H83),ISNUMBER(I83)),"Y","N")</f>
        <v/>
      </c>
      <c r="L83" s="39">
        <f>IF(K83="Y",I83/H83-1,"")</f>
        <v/>
      </c>
      <c r="M83" s="57">
        <f>IF(K83="Y",LN(1+L83),"")</f>
        <v/>
      </c>
      <c r="N83" s="57">
        <f>IF(K83="Y",MAX(MIN(M83,Assumptions!$C$8),Assumptions!$B$8),"")</f>
        <v/>
      </c>
      <c r="O83" s="57">
        <f>IF(K83="Y",AVERAGEIFS($N$5:$N$504,$C$5:$C$504,C83),"")</f>
        <v/>
      </c>
      <c r="P83" s="57">
        <f>IF(K83="Y",N83-O83,"")</f>
        <v/>
      </c>
      <c r="Q83" s="37">
        <f>IF(G83="N",COUNTIFS($F$5:$F$504,F83),"")</f>
        <v/>
      </c>
      <c r="R83" s="37">
        <f>IF(G83="N",COUNTIFS($F$5:$F$504,F83,$C$5:$C$504,C83)-1,"")</f>
        <v/>
      </c>
      <c r="S83" s="57">
        <f>IF(G83="N",LN(Q83),"")</f>
        <v/>
      </c>
      <c r="T83" s="57">
        <f>IF(G83="N",LN(1+R83),"")</f>
        <v/>
      </c>
      <c r="U83" s="39">
        <f>IF(AND(K83="Y",ISNUMBER(J83)),(1+L83)/(1+J83)-1,"")</f>
        <v/>
      </c>
      <c r="V83" s="57">
        <f>IF(ISNUMBER(U83),LN(1+U83),"")</f>
        <v/>
      </c>
      <c r="W83" s="57">
        <f>IF(ISNUMBER(V83),MAX(MIN(V83,Assumptions!$C$9),Assumptions!$B$9),"")</f>
        <v/>
      </c>
      <c r="X83" s="57">
        <f>IF(AND(K83="Y",ISNUMBER(J83)),LN(1+J83),"")</f>
        <v/>
      </c>
      <c r="Y83" s="57">
        <f>IF(ISNUMBER(X83),MAX(MIN(X83,Assumptions!$C$10),Assumptions!$B$10),"")</f>
        <v/>
      </c>
      <c r="Z83" s="57">
        <f>IF(ISNUMBER(W83),W83-AVERAGEIFS($W$5:$W$504,$C$5:$C$504,C83),"")</f>
        <v/>
      </c>
      <c r="AA83" s="57">
        <f>IF(ISNUMBER(Y83),Y83-AVERAGEIFS($Y$5:$Y$504,$C$5:$C$504,C83),"")</f>
        <v/>
      </c>
    </row>
    <row r="84" ht="15" customHeight="1" s="74">
      <c r="A84" s="56" t="inlineStr">
        <is>
          <t>EXC</t>
        </is>
      </c>
      <c r="B84" s="56" t="inlineStr">
        <is>
          <t>Exelon</t>
        </is>
      </c>
      <c r="C84" s="56" t="inlineStr">
        <is>
          <t>Utilities</t>
        </is>
      </c>
      <c r="D84" s="56" t="inlineStr">
        <is>
          <t>Electric Utilities</t>
        </is>
      </c>
      <c r="E84" s="56" t="inlineStr">
        <is>
          <t>Chicago, Illinois</t>
        </is>
      </c>
      <c r="F84" s="37">
        <f>IFERROR(VLOOKUP(E84,Metro_Map!$A$4:$B$187,2,FALSE()),E84)</f>
        <v/>
      </c>
      <c r="G84" s="37">
        <f>IF(F84="Foreign domicile","Y","N")</f>
        <v/>
      </c>
      <c r="H84" s="59" t="n">
        <v>37.2</v>
      </c>
      <c r="I84" s="59" t="n">
        <v>42.6</v>
      </c>
      <c r="J84" s="60" t="n">
        <v>0.1044970107</v>
      </c>
      <c r="K84" s="37">
        <f>IF(AND(ISNUMBER(H84),ISNUMBER(I84)),"Y","N")</f>
        <v/>
      </c>
      <c r="L84" s="39">
        <f>IF(K84="Y",I84/H84-1,"")</f>
        <v/>
      </c>
      <c r="M84" s="57">
        <f>IF(K84="Y",LN(1+L84),"")</f>
        <v/>
      </c>
      <c r="N84" s="57">
        <f>IF(K84="Y",MAX(MIN(M84,Assumptions!$C$8),Assumptions!$B$8),"")</f>
        <v/>
      </c>
      <c r="O84" s="57">
        <f>IF(K84="Y",AVERAGEIFS($N$5:$N$504,$C$5:$C$504,C84),"")</f>
        <v/>
      </c>
      <c r="P84" s="57">
        <f>IF(K84="Y",N84-O84,"")</f>
        <v/>
      </c>
      <c r="Q84" s="37">
        <f>IF(G84="N",COUNTIFS($F$5:$F$504,F84),"")</f>
        <v/>
      </c>
      <c r="R84" s="37">
        <f>IF(G84="N",COUNTIFS($F$5:$F$504,F84,$C$5:$C$504,C84)-1,"")</f>
        <v/>
      </c>
      <c r="S84" s="57">
        <f>IF(G84="N",LN(Q84),"")</f>
        <v/>
      </c>
      <c r="T84" s="57">
        <f>IF(G84="N",LN(1+R84),"")</f>
        <v/>
      </c>
      <c r="U84" s="39">
        <f>IF(AND(K84="Y",ISNUMBER(J84)),(1+L84)/(1+J84)-1,"")</f>
        <v/>
      </c>
      <c r="V84" s="57">
        <f>IF(ISNUMBER(U84),LN(1+U84),"")</f>
        <v/>
      </c>
      <c r="W84" s="57">
        <f>IF(ISNUMBER(V84),MAX(MIN(V84,Assumptions!$C$9),Assumptions!$B$9),"")</f>
        <v/>
      </c>
      <c r="X84" s="57">
        <f>IF(AND(K84="Y",ISNUMBER(J84)),LN(1+J84),"")</f>
        <v/>
      </c>
      <c r="Y84" s="57">
        <f>IF(ISNUMBER(X84),MAX(MIN(X84,Assumptions!$C$10),Assumptions!$B$10),"")</f>
        <v/>
      </c>
      <c r="Z84" s="57">
        <f>IF(ISNUMBER(W84),W84-AVERAGEIFS($W$5:$W$504,$C$5:$C$504,C84),"")</f>
        <v/>
      </c>
      <c r="AA84" s="57">
        <f>IF(ISNUMBER(Y84),Y84-AVERAGEIFS($Y$5:$Y$504,$C$5:$C$504,C84),"")</f>
        <v/>
      </c>
    </row>
    <row r="85" ht="15" customHeight="1" s="74">
      <c r="A85" s="56" t="inlineStr">
        <is>
          <t>GEHC</t>
        </is>
      </c>
      <c r="B85" s="56" t="inlineStr">
        <is>
          <t>GE HealthCare</t>
        </is>
      </c>
      <c r="C85" s="56" t="inlineStr">
        <is>
          <t>Health Care</t>
        </is>
      </c>
      <c r="D85" s="56" t="inlineStr">
        <is>
          <t>Health Care Equipment</t>
        </is>
      </c>
      <c r="E85" s="56" t="inlineStr">
        <is>
          <t>Chicago, Illinois</t>
        </is>
      </c>
      <c r="F85" s="37">
        <f>IFERROR(VLOOKUP(E85,Metro_Map!$A$4:$B$187,2,FALSE()),E85)</f>
        <v/>
      </c>
      <c r="G85" s="37">
        <f>IF(F85="Foreign domicile","Y","N")</f>
        <v/>
      </c>
      <c r="H85" s="59" t="n">
        <v>84.63</v>
      </c>
      <c r="I85" s="59" t="n">
        <v>68.47</v>
      </c>
      <c r="J85" s="60" t="n">
        <v>-0.2008619712</v>
      </c>
      <c r="K85" s="37">
        <f>IF(AND(ISNUMBER(H85),ISNUMBER(I85)),"Y","N")</f>
        <v/>
      </c>
      <c r="L85" s="39">
        <f>IF(K85="Y",I85/H85-1,"")</f>
        <v/>
      </c>
      <c r="M85" s="57">
        <f>IF(K85="Y",LN(1+L85),"")</f>
        <v/>
      </c>
      <c r="N85" s="57">
        <f>IF(K85="Y",MAX(MIN(M85,Assumptions!$C$8),Assumptions!$B$8),"")</f>
        <v/>
      </c>
      <c r="O85" s="57">
        <f>IF(K85="Y",AVERAGEIFS($N$5:$N$504,$C$5:$C$504,C85),"")</f>
        <v/>
      </c>
      <c r="P85" s="57">
        <f>IF(K85="Y",N85-O85,"")</f>
        <v/>
      </c>
      <c r="Q85" s="37">
        <f>IF(G85="N",COUNTIFS($F$5:$F$504,F85),"")</f>
        <v/>
      </c>
      <c r="R85" s="37">
        <f>IF(G85="N",COUNTIFS($F$5:$F$504,F85,$C$5:$C$504,C85)-1,"")</f>
        <v/>
      </c>
      <c r="S85" s="57">
        <f>IF(G85="N",LN(Q85),"")</f>
        <v/>
      </c>
      <c r="T85" s="57">
        <f>IF(G85="N",LN(1+R85),"")</f>
        <v/>
      </c>
      <c r="U85" s="39">
        <f>IF(AND(K85="Y",ISNUMBER(J85)),(1+L85)/(1+J85)-1,"")</f>
        <v/>
      </c>
      <c r="V85" s="57">
        <f>IF(ISNUMBER(U85),LN(1+U85),"")</f>
        <v/>
      </c>
      <c r="W85" s="57">
        <f>IF(ISNUMBER(V85),MAX(MIN(V85,Assumptions!$C$9),Assumptions!$B$9),"")</f>
        <v/>
      </c>
      <c r="X85" s="57">
        <f>IF(AND(K85="Y",ISNUMBER(J85)),LN(1+J85),"")</f>
        <v/>
      </c>
      <c r="Y85" s="57">
        <f>IF(ISNUMBER(X85),MAX(MIN(X85,Assumptions!$C$10),Assumptions!$B$10),"")</f>
        <v/>
      </c>
      <c r="Z85" s="57">
        <f>IF(ISNUMBER(W85),W85-AVERAGEIFS($W$5:$W$504,$C$5:$C$504,C85),"")</f>
        <v/>
      </c>
      <c r="AA85" s="57">
        <f>IF(ISNUMBER(Y85),Y85-AVERAGEIFS($Y$5:$Y$504,$C$5:$C$504,C85),"")</f>
        <v/>
      </c>
    </row>
    <row r="86" ht="15" customHeight="1" s="74">
      <c r="A86" s="56" t="inlineStr">
        <is>
          <t>GWW</t>
        </is>
      </c>
      <c r="B86" s="56" t="inlineStr">
        <is>
          <t>W. W. Grainger</t>
        </is>
      </c>
      <c r="C86" s="56" t="inlineStr">
        <is>
          <t>Industrials</t>
        </is>
      </c>
      <c r="D86" s="56" t="inlineStr">
        <is>
          <t>Industrial Machinery &amp; Supplies &amp; Components</t>
        </is>
      </c>
      <c r="E86" s="56" t="inlineStr">
        <is>
          <t>Lake Forest, Illinois</t>
        </is>
      </c>
      <c r="F86" s="37">
        <f>IFERROR(VLOOKUP(E86,Metro_Map!$A$4:$B$187,2,FALSE()),E86)</f>
        <v/>
      </c>
      <c r="G86" s="37">
        <f>IF(F86="Foreign domicile","Y","N")</f>
        <v/>
      </c>
      <c r="H86" s="59" t="n">
        <v>976.8099999999999</v>
      </c>
      <c r="I86" s="59" t="n">
        <v>1330.62</v>
      </c>
      <c r="J86" s="60" t="n">
        <v>0.1791679293</v>
      </c>
      <c r="K86" s="37">
        <f>IF(AND(ISNUMBER(H86),ISNUMBER(I86)),"Y","N")</f>
        <v/>
      </c>
      <c r="L86" s="39">
        <f>IF(K86="Y",I86/H86-1,"")</f>
        <v/>
      </c>
      <c r="M86" s="57">
        <f>IF(K86="Y",LN(1+L86),"")</f>
        <v/>
      </c>
      <c r="N86" s="57">
        <f>IF(K86="Y",MAX(MIN(M86,Assumptions!$C$8),Assumptions!$B$8),"")</f>
        <v/>
      </c>
      <c r="O86" s="57">
        <f>IF(K86="Y",AVERAGEIFS($N$5:$N$504,$C$5:$C$504,C86),"")</f>
        <v/>
      </c>
      <c r="P86" s="57">
        <f>IF(K86="Y",N86-O86,"")</f>
        <v/>
      </c>
      <c r="Q86" s="37">
        <f>IF(G86="N",COUNTIFS($F$5:$F$504,F86),"")</f>
        <v/>
      </c>
      <c r="R86" s="37">
        <f>IF(G86="N",COUNTIFS($F$5:$F$504,F86,$C$5:$C$504,C86)-1,"")</f>
        <v/>
      </c>
      <c r="S86" s="57">
        <f>IF(G86="N",LN(Q86),"")</f>
        <v/>
      </c>
      <c r="T86" s="57">
        <f>IF(G86="N",LN(1+R86),"")</f>
        <v/>
      </c>
      <c r="U86" s="39">
        <f>IF(AND(K86="Y",ISNUMBER(J86)),(1+L86)/(1+J86)-1,"")</f>
        <v/>
      </c>
      <c r="V86" s="57">
        <f>IF(ISNUMBER(U86),LN(1+U86),"")</f>
        <v/>
      </c>
      <c r="W86" s="57">
        <f>IF(ISNUMBER(V86),MAX(MIN(V86,Assumptions!$C$9),Assumptions!$B$9),"")</f>
        <v/>
      </c>
      <c r="X86" s="57">
        <f>IF(AND(K86="Y",ISNUMBER(J86)),LN(1+J86),"")</f>
        <v/>
      </c>
      <c r="Y86" s="57">
        <f>IF(ISNUMBER(X86),MAX(MIN(X86,Assumptions!$C$10),Assumptions!$B$10),"")</f>
        <v/>
      </c>
      <c r="Z86" s="57">
        <f>IF(ISNUMBER(W86),W86-AVERAGEIFS($W$5:$W$504,$C$5:$C$504,C86),"")</f>
        <v/>
      </c>
      <c r="AA86" s="57">
        <f>IF(ISNUMBER(Y86),Y86-AVERAGEIFS($Y$5:$Y$504,$C$5:$C$504,C86),"")</f>
        <v/>
      </c>
    </row>
    <row r="87" ht="15" customHeight="1" s="74">
      <c r="A87" s="56" t="inlineStr">
        <is>
          <t>IEX</t>
        </is>
      </c>
      <c r="B87" s="56" t="inlineStr">
        <is>
          <t>IDEX Corporation</t>
        </is>
      </c>
      <c r="C87" s="56" t="inlineStr">
        <is>
          <t>Industrials</t>
        </is>
      </c>
      <c r="D87" s="56" t="inlineStr">
        <is>
          <t>Industrial Machinery &amp; Supplies &amp; Components</t>
        </is>
      </c>
      <c r="E87" s="56" t="inlineStr">
        <is>
          <t>Lake Forest, Illinois</t>
        </is>
      </c>
      <c r="F87" s="37">
        <f>IFERROR(VLOOKUP(E87,Metro_Map!$A$4:$B$187,2,FALSE()),E87)</f>
        <v/>
      </c>
      <c r="G87" s="37">
        <f>IF(F87="Foreign domicile","Y","N")</f>
        <v/>
      </c>
      <c r="H87" s="59" t="n">
        <v>208.48</v>
      </c>
      <c r="I87" s="59" t="n">
        <v>238.62</v>
      </c>
      <c r="J87" s="60" t="n">
        <v>0.04459080593</v>
      </c>
      <c r="K87" s="37">
        <f>IF(AND(ISNUMBER(H87),ISNUMBER(I87)),"Y","N")</f>
        <v/>
      </c>
      <c r="L87" s="39">
        <f>IF(K87="Y",I87/H87-1,"")</f>
        <v/>
      </c>
      <c r="M87" s="57">
        <f>IF(K87="Y",LN(1+L87),"")</f>
        <v/>
      </c>
      <c r="N87" s="57">
        <f>IF(K87="Y",MAX(MIN(M87,Assumptions!$C$8),Assumptions!$B$8),"")</f>
        <v/>
      </c>
      <c r="O87" s="57">
        <f>IF(K87="Y",AVERAGEIFS($N$5:$N$504,$C$5:$C$504,C87),"")</f>
        <v/>
      </c>
      <c r="P87" s="57">
        <f>IF(K87="Y",N87-O87,"")</f>
        <v/>
      </c>
      <c r="Q87" s="37">
        <f>IF(G87="N",COUNTIFS($F$5:$F$504,F87),"")</f>
        <v/>
      </c>
      <c r="R87" s="37">
        <f>IF(G87="N",COUNTIFS($F$5:$F$504,F87,$C$5:$C$504,C87)-1,"")</f>
        <v/>
      </c>
      <c r="S87" s="57">
        <f>IF(G87="N",LN(Q87),"")</f>
        <v/>
      </c>
      <c r="T87" s="57">
        <f>IF(G87="N",LN(1+R87),"")</f>
        <v/>
      </c>
      <c r="U87" s="39">
        <f>IF(AND(K87="Y",ISNUMBER(J87)),(1+L87)/(1+J87)-1,"")</f>
        <v/>
      </c>
      <c r="V87" s="57">
        <f>IF(ISNUMBER(U87),LN(1+U87),"")</f>
        <v/>
      </c>
      <c r="W87" s="57">
        <f>IF(ISNUMBER(V87),MAX(MIN(V87,Assumptions!$C$9),Assumptions!$B$9),"")</f>
        <v/>
      </c>
      <c r="X87" s="57">
        <f>IF(AND(K87="Y",ISNUMBER(J87)),LN(1+J87),"")</f>
        <v/>
      </c>
      <c r="Y87" s="57">
        <f>IF(ISNUMBER(X87),MAX(MIN(X87,Assumptions!$C$10),Assumptions!$B$10),"")</f>
        <v/>
      </c>
      <c r="Z87" s="57">
        <f>IF(ISNUMBER(W87),W87-AVERAGEIFS($W$5:$W$504,$C$5:$C$504,C87),"")</f>
        <v/>
      </c>
      <c r="AA87" s="57">
        <f>IF(ISNUMBER(Y87),Y87-AVERAGEIFS($Y$5:$Y$504,$C$5:$C$504,C87),"")</f>
        <v/>
      </c>
    </row>
    <row r="88" ht="15" customHeight="1" s="74">
      <c r="A88" s="56" t="inlineStr">
        <is>
          <t>ITW</t>
        </is>
      </c>
      <c r="B88" s="56" t="inlineStr">
        <is>
          <t>Illinois Tool Works</t>
        </is>
      </c>
      <c r="C88" s="56" t="inlineStr">
        <is>
          <t>Industrials</t>
        </is>
      </c>
      <c r="D88" s="56" t="inlineStr">
        <is>
          <t>Industrial Machinery &amp; Supplies &amp; Components</t>
        </is>
      </c>
      <c r="E88" s="56" t="inlineStr">
        <is>
          <t>Glenview, Illinois</t>
        </is>
      </c>
      <c r="F88" s="37">
        <f>IFERROR(VLOOKUP(E88,Metro_Map!$A$4:$B$187,2,FALSE()),E88)</f>
        <v/>
      </c>
      <c r="G88" s="37">
        <f>IF(F88="Foreign domicile","Y","N")</f>
        <v/>
      </c>
      <c r="H88" s="59" t="n">
        <v>247.28</v>
      </c>
      <c r="I88" s="59" t="n">
        <v>269.47</v>
      </c>
      <c r="J88" s="60" t="n">
        <v>0.01846638892</v>
      </c>
      <c r="K88" s="37">
        <f>IF(AND(ISNUMBER(H88),ISNUMBER(I88)),"Y","N")</f>
        <v/>
      </c>
      <c r="L88" s="39">
        <f>IF(K88="Y",I88/H88-1,"")</f>
        <v/>
      </c>
      <c r="M88" s="57">
        <f>IF(K88="Y",LN(1+L88),"")</f>
        <v/>
      </c>
      <c r="N88" s="57">
        <f>IF(K88="Y",MAX(MIN(M88,Assumptions!$C$8),Assumptions!$B$8),"")</f>
        <v/>
      </c>
      <c r="O88" s="57">
        <f>IF(K88="Y",AVERAGEIFS($N$5:$N$504,$C$5:$C$504,C88),"")</f>
        <v/>
      </c>
      <c r="P88" s="57">
        <f>IF(K88="Y",N88-O88,"")</f>
        <v/>
      </c>
      <c r="Q88" s="37">
        <f>IF(G88="N",COUNTIFS($F$5:$F$504,F88),"")</f>
        <v/>
      </c>
      <c r="R88" s="37">
        <f>IF(G88="N",COUNTIFS($F$5:$F$504,F88,$C$5:$C$504,C88)-1,"")</f>
        <v/>
      </c>
      <c r="S88" s="57">
        <f>IF(G88="N",LN(Q88),"")</f>
        <v/>
      </c>
      <c r="T88" s="57">
        <f>IF(G88="N",LN(1+R88),"")</f>
        <v/>
      </c>
      <c r="U88" s="39">
        <f>IF(AND(K88="Y",ISNUMBER(J88)),(1+L88)/(1+J88)-1,"")</f>
        <v/>
      </c>
      <c r="V88" s="57">
        <f>IF(ISNUMBER(U88),LN(1+U88),"")</f>
        <v/>
      </c>
      <c r="W88" s="57">
        <f>IF(ISNUMBER(V88),MAX(MIN(V88,Assumptions!$C$9),Assumptions!$B$9),"")</f>
        <v/>
      </c>
      <c r="X88" s="57">
        <f>IF(AND(K88="Y",ISNUMBER(J88)),LN(1+J88),"")</f>
        <v/>
      </c>
      <c r="Y88" s="57">
        <f>IF(ISNUMBER(X88),MAX(MIN(X88,Assumptions!$C$10),Assumptions!$B$10),"")</f>
        <v/>
      </c>
      <c r="Z88" s="57">
        <f>IF(ISNUMBER(W88),W88-AVERAGEIFS($W$5:$W$504,$C$5:$C$504,C88),"")</f>
        <v/>
      </c>
      <c r="AA88" s="57">
        <f>IF(ISNUMBER(Y88),Y88-AVERAGEIFS($Y$5:$Y$504,$C$5:$C$504,C88),"")</f>
        <v/>
      </c>
    </row>
    <row r="89" ht="15" customHeight="1" s="74">
      <c r="A89" s="56" t="inlineStr">
        <is>
          <t>K</t>
        </is>
      </c>
      <c r="B89" s="56" t="inlineStr">
        <is>
          <t>Kellanova</t>
        </is>
      </c>
      <c r="C89" s="56" t="inlineStr">
        <is>
          <t>Consumer Staples</t>
        </is>
      </c>
      <c r="D89" s="56" t="inlineStr">
        <is>
          <t>Packaged Foods &amp; Meats</t>
        </is>
      </c>
      <c r="E89" s="56" t="inlineStr">
        <is>
          <t>Chicago, Illinois</t>
        </is>
      </c>
      <c r="F89" s="37">
        <f>IFERROR(VLOOKUP(E89,Metro_Map!$A$4:$B$187,2,FALSE()),E89)</f>
        <v/>
      </c>
      <c r="G89" s="37">
        <f>IF(F89="Foreign domicile","Y","N")</f>
        <v/>
      </c>
      <c r="H89" s="59" t="n">
        <v>12.55</v>
      </c>
      <c r="I89" s="59" t="n">
        <v>31.64</v>
      </c>
      <c r="J89" s="60" t="n">
        <v>1.396402878</v>
      </c>
      <c r="K89" s="37">
        <f>IF(AND(ISNUMBER(H89),ISNUMBER(I89)),"Y","N")</f>
        <v/>
      </c>
      <c r="L89" s="39">
        <f>IF(K89="Y",I89/H89-1,"")</f>
        <v/>
      </c>
      <c r="M89" s="57">
        <f>IF(K89="Y",LN(1+L89),"")</f>
        <v/>
      </c>
      <c r="N89" s="57">
        <f>IF(K89="Y",MAX(MIN(M89,Assumptions!$C$8),Assumptions!$B$8),"")</f>
        <v/>
      </c>
      <c r="O89" s="57">
        <f>IF(K89="Y",AVERAGEIFS($N$5:$N$504,$C$5:$C$504,C89),"")</f>
        <v/>
      </c>
      <c r="P89" s="57">
        <f>IF(K89="Y",N89-O89,"")</f>
        <v/>
      </c>
      <c r="Q89" s="37">
        <f>IF(G89="N",COUNTIFS($F$5:$F$504,F89),"")</f>
        <v/>
      </c>
      <c r="R89" s="37">
        <f>IF(G89="N",COUNTIFS($F$5:$F$504,F89,$C$5:$C$504,C89)-1,"")</f>
        <v/>
      </c>
      <c r="S89" s="57">
        <f>IF(G89="N",LN(Q89),"")</f>
        <v/>
      </c>
      <c r="T89" s="57">
        <f>IF(G89="N",LN(1+R89),"")</f>
        <v/>
      </c>
      <c r="U89" s="39">
        <f>IF(AND(K89="Y",ISNUMBER(J89)),(1+L89)/(1+J89)-1,"")</f>
        <v/>
      </c>
      <c r="V89" s="57">
        <f>IF(ISNUMBER(U89),LN(1+U89),"")</f>
        <v/>
      </c>
      <c r="W89" s="57">
        <f>IF(ISNUMBER(V89),MAX(MIN(V89,Assumptions!$C$9),Assumptions!$B$9),"")</f>
        <v/>
      </c>
      <c r="X89" s="57">
        <f>IF(AND(K89="Y",ISNUMBER(J89)),LN(1+J89),"")</f>
        <v/>
      </c>
      <c r="Y89" s="57">
        <f>IF(ISNUMBER(X89),MAX(MIN(X89,Assumptions!$C$10),Assumptions!$B$10),"")</f>
        <v/>
      </c>
      <c r="Z89" s="57">
        <f>IF(ISNUMBER(W89),W89-AVERAGEIFS($W$5:$W$504,$C$5:$C$504,C89),"")</f>
        <v/>
      </c>
      <c r="AA89" s="57">
        <f>IF(ISNUMBER(Y89),Y89-AVERAGEIFS($Y$5:$Y$504,$C$5:$C$504,C89),"")</f>
        <v/>
      </c>
    </row>
    <row r="90" ht="15" customHeight="1" s="74">
      <c r="A90" s="56" t="inlineStr">
        <is>
          <t>KHC</t>
        </is>
      </c>
      <c r="B90" s="56" t="inlineStr">
        <is>
          <t>Kraft Heinz</t>
        </is>
      </c>
      <c r="C90" s="56" t="inlineStr">
        <is>
          <t>Consumer Staples</t>
        </is>
      </c>
      <c r="D90" s="56" t="inlineStr">
        <is>
          <t>Packaged Foods &amp; Meats</t>
        </is>
      </c>
      <c r="E90" s="56" t="inlineStr">
        <is>
          <t>Chicago, Illinois; Pittsburgh, Pennsylvania</t>
        </is>
      </c>
      <c r="F90" s="37">
        <f>IFERROR(VLOOKUP(E90,Metro_Map!$A$4:$B$187,2,FALSE()),E90)</f>
        <v/>
      </c>
      <c r="G90" s="37">
        <f>IF(F90="Foreign domicile","Y","N")</f>
        <v/>
      </c>
      <c r="H90" s="59" t="n">
        <v>35.21</v>
      </c>
      <c r="I90" s="59" t="n">
        <v>22.7</v>
      </c>
      <c r="J90" s="60" t="n">
        <v>-0.307370934</v>
      </c>
      <c r="K90" s="37">
        <f>IF(AND(ISNUMBER(H90),ISNUMBER(I90)),"Y","N")</f>
        <v/>
      </c>
      <c r="L90" s="39">
        <f>IF(K90="Y",I90/H90-1,"")</f>
        <v/>
      </c>
      <c r="M90" s="57">
        <f>IF(K90="Y",LN(1+L90),"")</f>
        <v/>
      </c>
      <c r="N90" s="57">
        <f>IF(K90="Y",MAX(MIN(M90,Assumptions!$C$8),Assumptions!$B$8),"")</f>
        <v/>
      </c>
      <c r="O90" s="57">
        <f>IF(K90="Y",AVERAGEIFS($N$5:$N$504,$C$5:$C$504,C90),"")</f>
        <v/>
      </c>
      <c r="P90" s="57">
        <f>IF(K90="Y",N90-O90,"")</f>
        <v/>
      </c>
      <c r="Q90" s="37">
        <f>IF(G90="N",COUNTIFS($F$5:$F$504,F90),"")</f>
        <v/>
      </c>
      <c r="R90" s="37">
        <f>IF(G90="N",COUNTIFS($F$5:$F$504,F90,$C$5:$C$504,C90)-1,"")</f>
        <v/>
      </c>
      <c r="S90" s="57">
        <f>IF(G90="N",LN(Q90),"")</f>
        <v/>
      </c>
      <c r="T90" s="57">
        <f>IF(G90="N",LN(1+R90),"")</f>
        <v/>
      </c>
      <c r="U90" s="39">
        <f>IF(AND(K90="Y",ISNUMBER(J90)),(1+L90)/(1+J90)-1,"")</f>
        <v/>
      </c>
      <c r="V90" s="57">
        <f>IF(ISNUMBER(U90),LN(1+U90),"")</f>
        <v/>
      </c>
      <c r="W90" s="57">
        <f>IF(ISNUMBER(V90),MAX(MIN(V90,Assumptions!$C$9),Assumptions!$B$9),"")</f>
        <v/>
      </c>
      <c r="X90" s="57">
        <f>IF(AND(K90="Y",ISNUMBER(J90)),LN(1+J90),"")</f>
        <v/>
      </c>
      <c r="Y90" s="57">
        <f>IF(ISNUMBER(X90),MAX(MIN(X90,Assumptions!$C$10),Assumptions!$B$10),"")</f>
        <v/>
      </c>
      <c r="Z90" s="57">
        <f>IF(ISNUMBER(W90),W90-AVERAGEIFS($W$5:$W$504,$C$5:$C$504,C90),"")</f>
        <v/>
      </c>
      <c r="AA90" s="57">
        <f>IF(ISNUMBER(Y90),Y90-AVERAGEIFS($Y$5:$Y$504,$C$5:$C$504,C90),"")</f>
        <v/>
      </c>
    </row>
    <row r="91" ht="15" customHeight="1" s="74">
      <c r="A91" s="56" t="inlineStr">
        <is>
          <t>LKQ</t>
        </is>
      </c>
      <c r="B91" s="56" t="inlineStr">
        <is>
          <t>LKQ Corporation</t>
        </is>
      </c>
      <c r="C91" s="56" t="inlineStr">
        <is>
          <t>Consumer Discretionary</t>
        </is>
      </c>
      <c r="D91" s="56" t="inlineStr">
        <is>
          <t>Distributors</t>
        </is>
      </c>
      <c r="E91" s="56" t="inlineStr">
        <is>
          <t>Chicago, Illinois</t>
        </is>
      </c>
      <c r="F91" s="37">
        <f>IFERROR(VLOOKUP(E91,Metro_Map!$A$4:$B$187,2,FALSE()),E91)</f>
        <v/>
      </c>
      <c r="G91" s="37">
        <f>IF(F91="Foreign domicile","Y","N")</f>
        <v/>
      </c>
      <c r="H91" s="59" t="n">
        <v>41.5</v>
      </c>
      <c r="I91" s="59" t="n">
        <v>21.82</v>
      </c>
      <c r="J91" s="60" t="n">
        <v>-0.3998937865</v>
      </c>
      <c r="K91" s="37">
        <f>IF(AND(ISNUMBER(H91),ISNUMBER(I91)),"Y","N")</f>
        <v/>
      </c>
      <c r="L91" s="39">
        <f>IF(K91="Y",I91/H91-1,"")</f>
        <v/>
      </c>
      <c r="M91" s="57">
        <f>IF(K91="Y",LN(1+L91),"")</f>
        <v/>
      </c>
      <c r="N91" s="57">
        <f>IF(K91="Y",MAX(MIN(M91,Assumptions!$C$8),Assumptions!$B$8),"")</f>
        <v/>
      </c>
      <c r="O91" s="57">
        <f>IF(K91="Y",AVERAGEIFS($N$5:$N$504,$C$5:$C$504,C91),"")</f>
        <v/>
      </c>
      <c r="P91" s="57">
        <f>IF(K91="Y",N91-O91,"")</f>
        <v/>
      </c>
      <c r="Q91" s="37">
        <f>IF(G91="N",COUNTIFS($F$5:$F$504,F91),"")</f>
        <v/>
      </c>
      <c r="R91" s="37">
        <f>IF(G91="N",COUNTIFS($F$5:$F$504,F91,$C$5:$C$504,C91)-1,"")</f>
        <v/>
      </c>
      <c r="S91" s="57">
        <f>IF(G91="N",LN(Q91),"")</f>
        <v/>
      </c>
      <c r="T91" s="57">
        <f>IF(G91="N",LN(1+R91),"")</f>
        <v/>
      </c>
      <c r="U91" s="39">
        <f>IF(AND(K91="Y",ISNUMBER(J91)),(1+L91)/(1+J91)-1,"")</f>
        <v/>
      </c>
      <c r="V91" s="57">
        <f>IF(ISNUMBER(U91),LN(1+U91),"")</f>
        <v/>
      </c>
      <c r="W91" s="57">
        <f>IF(ISNUMBER(V91),MAX(MIN(V91,Assumptions!$C$9),Assumptions!$B$9),"")</f>
        <v/>
      </c>
      <c r="X91" s="57">
        <f>IF(AND(K91="Y",ISNUMBER(J91)),LN(1+J91),"")</f>
        <v/>
      </c>
      <c r="Y91" s="57">
        <f>IF(ISNUMBER(X91),MAX(MIN(X91,Assumptions!$C$10),Assumptions!$B$10),"")</f>
        <v/>
      </c>
      <c r="Z91" s="57">
        <f>IF(ISNUMBER(W91),W91-AVERAGEIFS($W$5:$W$504,$C$5:$C$504,C91),"")</f>
        <v/>
      </c>
      <c r="AA91" s="57">
        <f>IF(ISNUMBER(Y91),Y91-AVERAGEIFS($Y$5:$Y$504,$C$5:$C$504,C91),"")</f>
        <v/>
      </c>
    </row>
    <row r="92" ht="15" customHeight="1" s="74">
      <c r="A92" s="56" t="inlineStr">
        <is>
          <t>MCD</t>
        </is>
      </c>
      <c r="B92" s="56" t="inlineStr">
        <is>
          <t>McDonald's</t>
        </is>
      </c>
      <c r="C92" s="56" t="inlineStr">
        <is>
          <t>Consumer Discretionary</t>
        </is>
      </c>
      <c r="D92" s="56" t="inlineStr">
        <is>
          <t>Restaurants</t>
        </is>
      </c>
      <c r="E92" s="56" t="inlineStr">
        <is>
          <t>Chicago, Illinois</t>
        </is>
      </c>
      <c r="F92" s="37">
        <f>IFERROR(VLOOKUP(E92,Metro_Map!$A$4:$B$187,2,FALSE()),E92)</f>
        <v/>
      </c>
      <c r="G92" s="37">
        <f>IF(F92="Foreign domicile","Y","N")</f>
        <v/>
      </c>
      <c r="H92" s="59" t="n">
        <v>265.4</v>
      </c>
      <c r="I92" s="59" t="n">
        <v>238.31</v>
      </c>
      <c r="J92" s="60" t="n">
        <v>-0.1839432262</v>
      </c>
      <c r="K92" s="37">
        <f>IF(AND(ISNUMBER(H92),ISNUMBER(I92)),"Y","N")</f>
        <v/>
      </c>
      <c r="L92" s="39">
        <f>IF(K92="Y",I92/H92-1,"")</f>
        <v/>
      </c>
      <c r="M92" s="57">
        <f>IF(K92="Y",LN(1+L92),"")</f>
        <v/>
      </c>
      <c r="N92" s="57">
        <f>IF(K92="Y",MAX(MIN(M92,Assumptions!$C$8),Assumptions!$B$8),"")</f>
        <v/>
      </c>
      <c r="O92" s="57">
        <f>IF(K92="Y",AVERAGEIFS($N$5:$N$504,$C$5:$C$504,C92),"")</f>
        <v/>
      </c>
      <c r="P92" s="57">
        <f>IF(K92="Y",N92-O92,"")</f>
        <v/>
      </c>
      <c r="Q92" s="37">
        <f>IF(G92="N",COUNTIFS($F$5:$F$504,F92),"")</f>
        <v/>
      </c>
      <c r="R92" s="37">
        <f>IF(G92="N",COUNTIFS($F$5:$F$504,F92,$C$5:$C$504,C92)-1,"")</f>
        <v/>
      </c>
      <c r="S92" s="57">
        <f>IF(G92="N",LN(Q92),"")</f>
        <v/>
      </c>
      <c r="T92" s="57">
        <f>IF(G92="N",LN(1+R92),"")</f>
        <v/>
      </c>
      <c r="U92" s="39">
        <f>IF(AND(K92="Y",ISNUMBER(J92)),(1+L92)/(1+J92)-1,"")</f>
        <v/>
      </c>
      <c r="V92" s="57">
        <f>IF(ISNUMBER(U92),LN(1+U92),"")</f>
        <v/>
      </c>
      <c r="W92" s="57">
        <f>IF(ISNUMBER(V92),MAX(MIN(V92,Assumptions!$C$9),Assumptions!$B$9),"")</f>
        <v/>
      </c>
      <c r="X92" s="57">
        <f>IF(AND(K92="Y",ISNUMBER(J92)),LN(1+J92),"")</f>
        <v/>
      </c>
      <c r="Y92" s="57">
        <f>IF(ISNUMBER(X92),MAX(MIN(X92,Assumptions!$C$10),Assumptions!$B$10),"")</f>
        <v/>
      </c>
      <c r="Z92" s="57">
        <f>IF(ISNUMBER(W92),W92-AVERAGEIFS($W$5:$W$504,$C$5:$C$504,C92),"")</f>
        <v/>
      </c>
      <c r="AA92" s="57">
        <f>IF(ISNUMBER(Y92),Y92-AVERAGEIFS($Y$5:$Y$504,$C$5:$C$504,C92),"")</f>
        <v/>
      </c>
    </row>
    <row r="93" ht="15" customHeight="1" s="74">
      <c r="A93" s="56" t="inlineStr">
        <is>
          <t>MDLZ</t>
        </is>
      </c>
      <c r="B93" s="56" t="inlineStr">
        <is>
          <t>Mondelez International</t>
        </is>
      </c>
      <c r="C93" s="56" t="inlineStr">
        <is>
          <t>Consumer Staples</t>
        </is>
      </c>
      <c r="D93" s="56" t="inlineStr">
        <is>
          <t>Packaged Foods &amp; Meats</t>
        </is>
      </c>
      <c r="E93" s="56" t="inlineStr">
        <is>
          <t>Chicago, Illinois</t>
        </is>
      </c>
      <c r="F93" s="37">
        <f>IFERROR(VLOOKUP(E93,Metro_Map!$A$4:$B$187,2,FALSE()),E93)</f>
        <v/>
      </c>
      <c r="G93" s="37">
        <f>IF(F93="Foreign domicile","Y","N")</f>
        <v/>
      </c>
      <c r="H93" s="59" t="n">
        <v>68.34999999999999</v>
      </c>
      <c r="I93" s="59" t="n">
        <v>62.57</v>
      </c>
      <c r="J93" s="60" t="n">
        <v>-0.08167994207</v>
      </c>
      <c r="K93" s="37">
        <f>IF(AND(ISNUMBER(H93),ISNUMBER(I93)),"Y","N")</f>
        <v/>
      </c>
      <c r="L93" s="39">
        <f>IF(K93="Y",I93/H93-1,"")</f>
        <v/>
      </c>
      <c r="M93" s="57">
        <f>IF(K93="Y",LN(1+L93),"")</f>
        <v/>
      </c>
      <c r="N93" s="57">
        <f>IF(K93="Y",MAX(MIN(M93,Assumptions!$C$8),Assumptions!$B$8),"")</f>
        <v/>
      </c>
      <c r="O93" s="57">
        <f>IF(K93="Y",AVERAGEIFS($N$5:$N$504,$C$5:$C$504,C93),"")</f>
        <v/>
      </c>
      <c r="P93" s="57">
        <f>IF(K93="Y",N93-O93,"")</f>
        <v/>
      </c>
      <c r="Q93" s="37">
        <f>IF(G93="N",COUNTIFS($F$5:$F$504,F93),"")</f>
        <v/>
      </c>
      <c r="R93" s="37">
        <f>IF(G93="N",COUNTIFS($F$5:$F$504,F93,$C$5:$C$504,C93)-1,"")</f>
        <v/>
      </c>
      <c r="S93" s="57">
        <f>IF(G93="N",LN(Q93),"")</f>
        <v/>
      </c>
      <c r="T93" s="57">
        <f>IF(G93="N",LN(1+R93),"")</f>
        <v/>
      </c>
      <c r="U93" s="39">
        <f>IF(AND(K93="Y",ISNUMBER(J93)),(1+L93)/(1+J93)-1,"")</f>
        <v/>
      </c>
      <c r="V93" s="57">
        <f>IF(ISNUMBER(U93),LN(1+U93),"")</f>
        <v/>
      </c>
      <c r="W93" s="57">
        <f>IF(ISNUMBER(V93),MAX(MIN(V93,Assumptions!$C$9),Assumptions!$B$9),"")</f>
        <v/>
      </c>
      <c r="X93" s="57">
        <f>IF(AND(K93="Y",ISNUMBER(J93)),LN(1+J93),"")</f>
        <v/>
      </c>
      <c r="Y93" s="57">
        <f>IF(ISNUMBER(X93),MAX(MIN(X93,Assumptions!$C$10),Assumptions!$B$10),"")</f>
        <v/>
      </c>
      <c r="Z93" s="57">
        <f>IF(ISNUMBER(W93),W93-AVERAGEIFS($W$5:$W$504,$C$5:$C$504,C93),"")</f>
        <v/>
      </c>
      <c r="AA93" s="57">
        <f>IF(ISNUMBER(Y93),Y93-AVERAGEIFS($Y$5:$Y$504,$C$5:$C$504,C93),"")</f>
        <v/>
      </c>
    </row>
    <row r="94" ht="15" customHeight="1" s="74">
      <c r="A94" s="56" t="inlineStr">
        <is>
          <t>MSI</t>
        </is>
      </c>
      <c r="B94" s="56" t="inlineStr">
        <is>
          <t>Motorola Solutions</t>
        </is>
      </c>
      <c r="C94" s="56" t="inlineStr">
        <is>
          <t>Information Technology</t>
        </is>
      </c>
      <c r="D94" s="56" t="inlineStr">
        <is>
          <t>Communications Equipment</t>
        </is>
      </c>
      <c r="E94" s="56" t="inlineStr">
        <is>
          <t>Chicago, Illinois</t>
        </is>
      </c>
      <c r="F94" s="37">
        <f>IFERROR(VLOOKUP(E94,Metro_Map!$A$4:$B$187,2,FALSE()),E94)</f>
        <v/>
      </c>
      <c r="G94" s="37">
        <f>IF(F94="Foreign domicile","Y","N")</f>
        <v/>
      </c>
      <c r="H94" s="59" t="n">
        <v>398.92</v>
      </c>
      <c r="I94" s="59" t="n">
        <v>451.73</v>
      </c>
      <c r="J94" s="60" t="n">
        <v>-0.01095024779</v>
      </c>
      <c r="K94" s="37">
        <f>IF(AND(ISNUMBER(H94),ISNUMBER(I94)),"Y","N")</f>
        <v/>
      </c>
      <c r="L94" s="39">
        <f>IF(K94="Y",I94/H94-1,"")</f>
        <v/>
      </c>
      <c r="M94" s="57">
        <f>IF(K94="Y",LN(1+L94),"")</f>
        <v/>
      </c>
      <c r="N94" s="57">
        <f>IF(K94="Y",MAX(MIN(M94,Assumptions!$C$8),Assumptions!$B$8),"")</f>
        <v/>
      </c>
      <c r="O94" s="57">
        <f>IF(K94="Y",AVERAGEIFS($N$5:$N$504,$C$5:$C$504,C94),"")</f>
        <v/>
      </c>
      <c r="P94" s="57">
        <f>IF(K94="Y",N94-O94,"")</f>
        <v/>
      </c>
      <c r="Q94" s="37">
        <f>IF(G94="N",COUNTIFS($F$5:$F$504,F94),"")</f>
        <v/>
      </c>
      <c r="R94" s="37">
        <f>IF(G94="N",COUNTIFS($F$5:$F$504,F94,$C$5:$C$504,C94)-1,"")</f>
        <v/>
      </c>
      <c r="S94" s="57">
        <f>IF(G94="N",LN(Q94),"")</f>
        <v/>
      </c>
      <c r="T94" s="57">
        <f>IF(G94="N",LN(1+R94),"")</f>
        <v/>
      </c>
      <c r="U94" s="39">
        <f>IF(AND(K94="Y",ISNUMBER(J94)),(1+L94)/(1+J94)-1,"")</f>
        <v/>
      </c>
      <c r="V94" s="57">
        <f>IF(ISNUMBER(U94),LN(1+U94),"")</f>
        <v/>
      </c>
      <c r="W94" s="57">
        <f>IF(ISNUMBER(V94),MAX(MIN(V94,Assumptions!$C$9),Assumptions!$B$9),"")</f>
        <v/>
      </c>
      <c r="X94" s="57">
        <f>IF(AND(K94="Y",ISNUMBER(J94)),LN(1+J94),"")</f>
        <v/>
      </c>
      <c r="Y94" s="57">
        <f>IF(ISNUMBER(X94),MAX(MIN(X94,Assumptions!$C$10),Assumptions!$B$10),"")</f>
        <v/>
      </c>
      <c r="Z94" s="57">
        <f>IF(ISNUMBER(W94),W94-AVERAGEIFS($W$5:$W$504,$C$5:$C$504,C94),"")</f>
        <v/>
      </c>
      <c r="AA94" s="57">
        <f>IF(ISNUMBER(Y94),Y94-AVERAGEIFS($Y$5:$Y$504,$C$5:$C$504,C94),"")</f>
        <v/>
      </c>
    </row>
    <row r="95" ht="15" customHeight="1" s="74">
      <c r="A95" s="56" t="inlineStr">
        <is>
          <t>NTRS</t>
        </is>
      </c>
      <c r="B95" s="56" t="inlineStr">
        <is>
          <t>Northern Trust</t>
        </is>
      </c>
      <c r="C95" s="56" t="inlineStr">
        <is>
          <t>Financials</t>
        </is>
      </c>
      <c r="D95" s="56" t="inlineStr">
        <is>
          <t>Asset Management &amp; Custody Banks</t>
        </is>
      </c>
      <c r="E95" s="56" t="inlineStr">
        <is>
          <t>Chicago, Illinois</t>
        </is>
      </c>
      <c r="F95" s="37">
        <f>IFERROR(VLOOKUP(E95,Metro_Map!$A$4:$B$187,2,FALSE()),E95)</f>
        <v/>
      </c>
      <c r="G95" s="37">
        <f>IF(F95="Foreign domicile","Y","N")</f>
        <v/>
      </c>
      <c r="H95" s="59" t="n">
        <v>88.65000000000001</v>
      </c>
      <c r="I95" s="59" t="n">
        <v>162.64</v>
      </c>
      <c r="J95" s="60" t="n">
        <v>0.6242723236</v>
      </c>
      <c r="K95" s="37">
        <f>IF(AND(ISNUMBER(H95),ISNUMBER(I95)),"Y","N")</f>
        <v/>
      </c>
      <c r="L95" s="39">
        <f>IF(K95="Y",I95/H95-1,"")</f>
        <v/>
      </c>
      <c r="M95" s="57">
        <f>IF(K95="Y",LN(1+L95),"")</f>
        <v/>
      </c>
      <c r="N95" s="57">
        <f>IF(K95="Y",MAX(MIN(M95,Assumptions!$C$8),Assumptions!$B$8),"")</f>
        <v/>
      </c>
      <c r="O95" s="57">
        <f>IF(K95="Y",AVERAGEIFS($N$5:$N$504,$C$5:$C$504,C95),"")</f>
        <v/>
      </c>
      <c r="P95" s="57">
        <f>IF(K95="Y",N95-O95,"")</f>
        <v/>
      </c>
      <c r="Q95" s="37">
        <f>IF(G95="N",COUNTIFS($F$5:$F$504,F95),"")</f>
        <v/>
      </c>
      <c r="R95" s="37">
        <f>IF(G95="N",COUNTIFS($F$5:$F$504,F95,$C$5:$C$504,C95)-1,"")</f>
        <v/>
      </c>
      <c r="S95" s="57">
        <f>IF(G95="N",LN(Q95),"")</f>
        <v/>
      </c>
      <c r="T95" s="57">
        <f>IF(G95="N",LN(1+R95),"")</f>
        <v/>
      </c>
      <c r="U95" s="39">
        <f>IF(AND(K95="Y",ISNUMBER(J95)),(1+L95)/(1+J95)-1,"")</f>
        <v/>
      </c>
      <c r="V95" s="57">
        <f>IF(ISNUMBER(U95),LN(1+U95),"")</f>
        <v/>
      </c>
      <c r="W95" s="57">
        <f>IF(ISNUMBER(V95),MAX(MIN(V95,Assumptions!$C$9),Assumptions!$B$9),"")</f>
        <v/>
      </c>
      <c r="X95" s="57">
        <f>IF(AND(K95="Y",ISNUMBER(J95)),LN(1+J95),"")</f>
        <v/>
      </c>
      <c r="Y95" s="57">
        <f>IF(ISNUMBER(X95),MAX(MIN(X95,Assumptions!$C$10),Assumptions!$B$10),"")</f>
        <v/>
      </c>
      <c r="Z95" s="57">
        <f>IF(ISNUMBER(W95),W95-AVERAGEIFS($W$5:$W$504,$C$5:$C$504,C95),"")</f>
        <v/>
      </c>
      <c r="AA95" s="57">
        <f>IF(ISNUMBER(Y95),Y95-AVERAGEIFS($Y$5:$Y$504,$C$5:$C$504,C95),"")</f>
        <v/>
      </c>
    </row>
    <row r="96" ht="15" customHeight="1" s="74">
      <c r="A96" s="56" t="inlineStr">
        <is>
          <t>PKG</t>
        </is>
      </c>
      <c r="B96" s="56" t="inlineStr">
        <is>
          <t>Packaging Corporation of America</t>
        </is>
      </c>
      <c r="C96" s="56" t="inlineStr">
        <is>
          <t>Materials</t>
        </is>
      </c>
      <c r="D96" s="56" t="inlineStr">
        <is>
          <t>Paper &amp; Plastic Packaging Products &amp; Materials</t>
        </is>
      </c>
      <c r="E96" s="56" t="inlineStr">
        <is>
          <t>Lake Forest, Illinois</t>
        </is>
      </c>
      <c r="F96" s="37">
        <f>IFERROR(VLOOKUP(E96,Metro_Map!$A$4:$B$187,2,FALSE()),E96)</f>
        <v/>
      </c>
      <c r="G96" s="37">
        <f>IF(F96="Foreign domicile","Y","N")</f>
        <v/>
      </c>
      <c r="H96" s="59" t="n">
        <v>199.87</v>
      </c>
      <c r="I96" s="59" t="n">
        <v>229.96</v>
      </c>
      <c r="J96" s="60" t="n">
        <v>-0.001289712394</v>
      </c>
      <c r="K96" s="37">
        <f>IF(AND(ISNUMBER(H96),ISNUMBER(I96)),"Y","N")</f>
        <v/>
      </c>
      <c r="L96" s="39">
        <f>IF(K96="Y",I96/H96-1,"")</f>
        <v/>
      </c>
      <c r="M96" s="57">
        <f>IF(K96="Y",LN(1+L96),"")</f>
        <v/>
      </c>
      <c r="N96" s="57">
        <f>IF(K96="Y",MAX(MIN(M96,Assumptions!$C$8),Assumptions!$B$8),"")</f>
        <v/>
      </c>
      <c r="O96" s="57">
        <f>IF(K96="Y",AVERAGEIFS($N$5:$N$504,$C$5:$C$504,C96),"")</f>
        <v/>
      </c>
      <c r="P96" s="57">
        <f>IF(K96="Y",N96-O96,"")</f>
        <v/>
      </c>
      <c r="Q96" s="37">
        <f>IF(G96="N",COUNTIFS($F$5:$F$504,F96),"")</f>
        <v/>
      </c>
      <c r="R96" s="37">
        <f>IF(G96="N",COUNTIFS($F$5:$F$504,F96,$C$5:$C$504,C96)-1,"")</f>
        <v/>
      </c>
      <c r="S96" s="57">
        <f>IF(G96="N",LN(Q96),"")</f>
        <v/>
      </c>
      <c r="T96" s="57">
        <f>IF(G96="N",LN(1+R96),"")</f>
        <v/>
      </c>
      <c r="U96" s="39">
        <f>IF(AND(K96="Y",ISNUMBER(J96)),(1+L96)/(1+J96)-1,"")</f>
        <v/>
      </c>
      <c r="V96" s="57">
        <f>IF(ISNUMBER(U96),LN(1+U96),"")</f>
        <v/>
      </c>
      <c r="W96" s="57">
        <f>IF(ISNUMBER(V96),MAX(MIN(V96,Assumptions!$C$9),Assumptions!$B$9),"")</f>
        <v/>
      </c>
      <c r="X96" s="57">
        <f>IF(AND(K96="Y",ISNUMBER(J96)),LN(1+J96),"")</f>
        <v/>
      </c>
      <c r="Y96" s="57">
        <f>IF(ISNUMBER(X96),MAX(MIN(X96,Assumptions!$C$10),Assumptions!$B$10),"")</f>
        <v/>
      </c>
      <c r="Z96" s="57">
        <f>IF(ISNUMBER(W96),W96-AVERAGEIFS($W$5:$W$504,$C$5:$C$504,C96),"")</f>
        <v/>
      </c>
      <c r="AA96" s="57">
        <f>IF(ISNUMBER(Y96),Y96-AVERAGEIFS($Y$5:$Y$504,$C$5:$C$504,C96),"")</f>
        <v/>
      </c>
    </row>
    <row r="97" ht="15" customHeight="1" s="74">
      <c r="A97" s="56" t="inlineStr">
        <is>
          <t>TAP</t>
        </is>
      </c>
      <c r="B97" s="56" t="inlineStr">
        <is>
          <t>Molson Coors Beverage Company</t>
        </is>
      </c>
      <c r="C97" s="56" t="inlineStr">
        <is>
          <t>Consumer Staples</t>
        </is>
      </c>
      <c r="D97" s="56" t="inlineStr">
        <is>
          <t>Brewers</t>
        </is>
      </c>
      <c r="E97" s="56" t="inlineStr">
        <is>
          <t>Chicago, Illinois</t>
        </is>
      </c>
      <c r="F97" s="37">
        <f>IFERROR(VLOOKUP(E97,Metro_Map!$A$4:$B$187,2,FALSE()),E97)</f>
        <v/>
      </c>
      <c r="G97" s="37">
        <f>IF(F97="Foreign domicile","Y","N")</f>
        <v/>
      </c>
      <c r="H97" s="59" t="n">
        <v>52.85</v>
      </c>
      <c r="I97" s="59" t="n">
        <v>38.63</v>
      </c>
      <c r="J97" s="60" t="n">
        <v>-0.2993926402</v>
      </c>
      <c r="K97" s="37">
        <f>IF(AND(ISNUMBER(H97),ISNUMBER(I97)),"Y","N")</f>
        <v/>
      </c>
      <c r="L97" s="39">
        <f>IF(K97="Y",I97/H97-1,"")</f>
        <v/>
      </c>
      <c r="M97" s="57">
        <f>IF(K97="Y",LN(1+L97),"")</f>
        <v/>
      </c>
      <c r="N97" s="57">
        <f>IF(K97="Y",MAX(MIN(M97,Assumptions!$C$8),Assumptions!$B$8),"")</f>
        <v/>
      </c>
      <c r="O97" s="57">
        <f>IF(K97="Y",AVERAGEIFS($N$5:$N$504,$C$5:$C$504,C97),"")</f>
        <v/>
      </c>
      <c r="P97" s="57">
        <f>IF(K97="Y",N97-O97,"")</f>
        <v/>
      </c>
      <c r="Q97" s="37">
        <f>IF(G97="N",COUNTIFS($F$5:$F$504,F97),"")</f>
        <v/>
      </c>
      <c r="R97" s="37">
        <f>IF(G97="N",COUNTIFS($F$5:$F$504,F97,$C$5:$C$504,C97)-1,"")</f>
        <v/>
      </c>
      <c r="S97" s="57">
        <f>IF(G97="N",LN(Q97),"")</f>
        <v/>
      </c>
      <c r="T97" s="57">
        <f>IF(G97="N",LN(1+R97),"")</f>
        <v/>
      </c>
      <c r="U97" s="39">
        <f>IF(AND(K97="Y",ISNUMBER(J97)),(1+L97)/(1+J97)-1,"")</f>
        <v/>
      </c>
      <c r="V97" s="57">
        <f>IF(ISNUMBER(U97),LN(1+U97),"")</f>
        <v/>
      </c>
      <c r="W97" s="57">
        <f>IF(ISNUMBER(V97),MAX(MIN(V97,Assumptions!$C$9),Assumptions!$B$9),"")</f>
        <v/>
      </c>
      <c r="X97" s="57">
        <f>IF(AND(K97="Y",ISNUMBER(J97)),LN(1+J97),"")</f>
        <v/>
      </c>
      <c r="Y97" s="57">
        <f>IF(ISNUMBER(X97),MAX(MIN(X97,Assumptions!$C$10),Assumptions!$B$10),"")</f>
        <v/>
      </c>
      <c r="Z97" s="57">
        <f>IF(ISNUMBER(W97),W97-AVERAGEIFS($W$5:$W$504,$C$5:$C$504,C97),"")</f>
        <v/>
      </c>
      <c r="AA97" s="57">
        <f>IF(ISNUMBER(Y97),Y97-AVERAGEIFS($Y$5:$Y$504,$C$5:$C$504,C97),"")</f>
        <v/>
      </c>
    </row>
    <row r="98" ht="15" customHeight="1" s="74">
      <c r="A98" s="56" t="inlineStr">
        <is>
          <t>UAL</t>
        </is>
      </c>
      <c r="B98" s="56" t="inlineStr">
        <is>
          <t>United Airlines Holdings</t>
        </is>
      </c>
      <c r="C98" s="56" t="inlineStr">
        <is>
          <t>Industrials</t>
        </is>
      </c>
      <c r="D98" s="56" t="inlineStr">
        <is>
          <t>Passenger Airlines</t>
        </is>
      </c>
      <c r="E98" s="56" t="inlineStr">
        <is>
          <t>Chicago, Illinois</t>
        </is>
      </c>
      <c r="F98" s="37">
        <f>IFERROR(VLOOKUP(E98,Metro_Map!$A$4:$B$187,2,FALSE()),E98)</f>
        <v/>
      </c>
      <c r="G98" s="37">
        <f>IF(F98="Foreign domicile","Y","N")</f>
        <v/>
      </c>
      <c r="H98" s="59" t="n">
        <v>45.42</v>
      </c>
      <c r="I98" s="59" t="n">
        <v>98.95999999999999</v>
      </c>
      <c r="J98" s="60" t="n">
        <v>0.261152068</v>
      </c>
      <c r="K98" s="37">
        <f>IF(AND(ISNUMBER(H98),ISNUMBER(I98)),"Y","N")</f>
        <v/>
      </c>
      <c r="L98" s="39">
        <f>IF(K98="Y",I98/H98-1,"")</f>
        <v/>
      </c>
      <c r="M98" s="57">
        <f>IF(K98="Y",LN(1+L98),"")</f>
        <v/>
      </c>
      <c r="N98" s="57">
        <f>IF(K98="Y",MAX(MIN(M98,Assumptions!$C$8),Assumptions!$B$8),"")</f>
        <v/>
      </c>
      <c r="O98" s="57">
        <f>IF(K98="Y",AVERAGEIFS($N$5:$N$504,$C$5:$C$504,C98),"")</f>
        <v/>
      </c>
      <c r="P98" s="57">
        <f>IF(K98="Y",N98-O98,"")</f>
        <v/>
      </c>
      <c r="Q98" s="37">
        <f>IF(G98="N",COUNTIFS($F$5:$F$504,F98),"")</f>
        <v/>
      </c>
      <c r="R98" s="37">
        <f>IF(G98="N",COUNTIFS($F$5:$F$504,F98,$C$5:$C$504,C98)-1,"")</f>
        <v/>
      </c>
      <c r="S98" s="57">
        <f>IF(G98="N",LN(Q98),"")</f>
        <v/>
      </c>
      <c r="T98" s="57">
        <f>IF(G98="N",LN(1+R98),"")</f>
        <v/>
      </c>
      <c r="U98" s="39">
        <f>IF(AND(K98="Y",ISNUMBER(J98)),(1+L98)/(1+J98)-1,"")</f>
        <v/>
      </c>
      <c r="V98" s="57">
        <f>IF(ISNUMBER(U98),LN(1+U98),"")</f>
        <v/>
      </c>
      <c r="W98" s="57">
        <f>IF(ISNUMBER(V98),MAX(MIN(V98,Assumptions!$C$9),Assumptions!$B$9),"")</f>
        <v/>
      </c>
      <c r="X98" s="57">
        <f>IF(AND(K98="Y",ISNUMBER(J98)),LN(1+J98),"")</f>
        <v/>
      </c>
      <c r="Y98" s="57">
        <f>IF(ISNUMBER(X98),MAX(MIN(X98,Assumptions!$C$10),Assumptions!$B$10),"")</f>
        <v/>
      </c>
      <c r="Z98" s="57">
        <f>IF(ISNUMBER(W98),W98-AVERAGEIFS($W$5:$W$504,$C$5:$C$504,C98),"")</f>
        <v/>
      </c>
      <c r="AA98" s="57">
        <f>IF(ISNUMBER(Y98),Y98-AVERAGEIFS($Y$5:$Y$504,$C$5:$C$504,C98),"")</f>
        <v/>
      </c>
    </row>
    <row r="99" ht="15" customHeight="1" s="74">
      <c r="A99" s="56" t="inlineStr">
        <is>
          <t>ULTA</t>
        </is>
      </c>
      <c r="B99" s="56" t="inlineStr">
        <is>
          <t>Ulta Beauty</t>
        </is>
      </c>
      <c r="C99" s="56" t="inlineStr">
        <is>
          <t>Consumer Discretionary</t>
        </is>
      </c>
      <c r="D99" s="56" t="inlineStr">
        <is>
          <t>Other Specialty Retail</t>
        </is>
      </c>
      <c r="E99" s="56" t="inlineStr">
        <is>
          <t>Bolingbrook, Illinois</t>
        </is>
      </c>
      <c r="F99" s="37">
        <f>IFERROR(VLOOKUP(E99,Metro_Map!$A$4:$B$187,2,FALSE()),E99)</f>
        <v/>
      </c>
      <c r="G99" s="37">
        <f>IF(F99="Foreign domicile","Y","N")</f>
        <v/>
      </c>
      <c r="H99" s="59" t="n">
        <v>364.89</v>
      </c>
      <c r="I99" s="59" t="n">
        <v>592.42</v>
      </c>
      <c r="J99" s="60" t="n">
        <v>0.5855945261</v>
      </c>
      <c r="K99" s="37">
        <f>IF(AND(ISNUMBER(H99),ISNUMBER(I99)),"Y","N")</f>
        <v/>
      </c>
      <c r="L99" s="39">
        <f>IF(K99="Y",I99/H99-1,"")</f>
        <v/>
      </c>
      <c r="M99" s="57">
        <f>IF(K99="Y",LN(1+L99),"")</f>
        <v/>
      </c>
      <c r="N99" s="57">
        <f>IF(K99="Y",MAX(MIN(M99,Assumptions!$C$8),Assumptions!$B$8),"")</f>
        <v/>
      </c>
      <c r="O99" s="57">
        <f>IF(K99="Y",AVERAGEIFS($N$5:$N$504,$C$5:$C$504,C99),"")</f>
        <v/>
      </c>
      <c r="P99" s="57">
        <f>IF(K99="Y",N99-O99,"")</f>
        <v/>
      </c>
      <c r="Q99" s="37">
        <f>IF(G99="N",COUNTIFS($F$5:$F$504,F99),"")</f>
        <v/>
      </c>
      <c r="R99" s="37">
        <f>IF(G99="N",COUNTIFS($F$5:$F$504,F99,$C$5:$C$504,C99)-1,"")</f>
        <v/>
      </c>
      <c r="S99" s="57">
        <f>IF(G99="N",LN(Q99),"")</f>
        <v/>
      </c>
      <c r="T99" s="57">
        <f>IF(G99="N",LN(1+R99),"")</f>
        <v/>
      </c>
      <c r="U99" s="39">
        <f>IF(AND(K99="Y",ISNUMBER(J99)),(1+L99)/(1+J99)-1,"")</f>
        <v/>
      </c>
      <c r="V99" s="57">
        <f>IF(ISNUMBER(U99),LN(1+U99),"")</f>
        <v/>
      </c>
      <c r="W99" s="57">
        <f>IF(ISNUMBER(V99),MAX(MIN(V99,Assumptions!$C$9),Assumptions!$B$9),"")</f>
        <v/>
      </c>
      <c r="X99" s="57">
        <f>IF(AND(K99="Y",ISNUMBER(J99)),LN(1+J99),"")</f>
        <v/>
      </c>
      <c r="Y99" s="57">
        <f>IF(ISNUMBER(X99),MAX(MIN(X99,Assumptions!$C$10),Assumptions!$B$10),"")</f>
        <v/>
      </c>
      <c r="Z99" s="57">
        <f>IF(ISNUMBER(W99),W99-AVERAGEIFS($W$5:$W$504,$C$5:$C$504,C99),"")</f>
        <v/>
      </c>
      <c r="AA99" s="57">
        <f>IF(ISNUMBER(Y99),Y99-AVERAGEIFS($Y$5:$Y$504,$C$5:$C$504,C99),"")</f>
        <v/>
      </c>
    </row>
    <row r="100" ht="15" customHeight="1" s="74">
      <c r="A100" s="56" t="inlineStr">
        <is>
          <t>VTR</t>
        </is>
      </c>
      <c r="B100" s="56" t="inlineStr">
        <is>
          <t>Ventas</t>
        </is>
      </c>
      <c r="C100" s="56" t="inlineStr">
        <is>
          <t>Real Estate</t>
        </is>
      </c>
      <c r="D100" s="56" t="inlineStr">
        <is>
          <t>Health Care REITs</t>
        </is>
      </c>
      <c r="E100" s="56" t="inlineStr">
        <is>
          <t>Chicago, Illinois</t>
        </is>
      </c>
      <c r="F100" s="37">
        <f>IFERROR(VLOOKUP(E100,Metro_Map!$A$4:$B$187,2,FALSE()),E100)</f>
        <v/>
      </c>
      <c r="G100" s="37">
        <f>IF(F100="Foreign domicile","Y","N")</f>
        <v/>
      </c>
      <c r="H100" s="59" t="n">
        <v>54.44</v>
      </c>
      <c r="I100" s="59" t="n">
        <v>84.31</v>
      </c>
      <c r="J100" s="60" t="n">
        <v>0.3199937956</v>
      </c>
      <c r="K100" s="37">
        <f>IF(AND(ISNUMBER(H100),ISNUMBER(I100)),"Y","N")</f>
        <v/>
      </c>
      <c r="L100" s="39">
        <f>IF(K100="Y",I100/H100-1,"")</f>
        <v/>
      </c>
      <c r="M100" s="57">
        <f>IF(K100="Y",LN(1+L100),"")</f>
        <v/>
      </c>
      <c r="N100" s="57">
        <f>IF(K100="Y",MAX(MIN(M100,Assumptions!$C$8),Assumptions!$B$8),"")</f>
        <v/>
      </c>
      <c r="O100" s="57">
        <f>IF(K100="Y",AVERAGEIFS($N$5:$N$504,$C$5:$C$504,C100),"")</f>
        <v/>
      </c>
      <c r="P100" s="57">
        <f>IF(K100="Y",N100-O100,"")</f>
        <v/>
      </c>
      <c r="Q100" s="37">
        <f>IF(G100="N",COUNTIFS($F$5:$F$504,F100),"")</f>
        <v/>
      </c>
      <c r="R100" s="37">
        <f>IF(G100="N",COUNTIFS($F$5:$F$504,F100,$C$5:$C$504,C100)-1,"")</f>
        <v/>
      </c>
      <c r="S100" s="57">
        <f>IF(G100="N",LN(Q100),"")</f>
        <v/>
      </c>
      <c r="T100" s="57">
        <f>IF(G100="N",LN(1+R100),"")</f>
        <v/>
      </c>
      <c r="U100" s="39">
        <f>IF(AND(K100="Y",ISNUMBER(J100)),(1+L100)/(1+J100)-1,"")</f>
        <v/>
      </c>
      <c r="V100" s="57">
        <f>IF(ISNUMBER(U100),LN(1+U100),"")</f>
        <v/>
      </c>
      <c r="W100" s="57">
        <f>IF(ISNUMBER(V100),MAX(MIN(V100,Assumptions!$C$9),Assumptions!$B$9),"")</f>
        <v/>
      </c>
      <c r="X100" s="57">
        <f>IF(AND(K100="Y",ISNUMBER(J100)),LN(1+J100),"")</f>
        <v/>
      </c>
      <c r="Y100" s="57">
        <f>IF(ISNUMBER(X100),MAX(MIN(X100,Assumptions!$C$10),Assumptions!$B$10),"")</f>
        <v/>
      </c>
      <c r="Z100" s="57">
        <f>IF(ISNUMBER(W100),W100-AVERAGEIFS($W$5:$W$504,$C$5:$C$504,C100),"")</f>
        <v/>
      </c>
      <c r="AA100" s="57">
        <f>IF(ISNUMBER(Y100),Y100-AVERAGEIFS($Y$5:$Y$504,$C$5:$C$504,C100),"")</f>
        <v/>
      </c>
    </row>
    <row r="101" ht="15" customHeight="1" s="74">
      <c r="A101" s="56" t="inlineStr">
        <is>
          <t>ZBRA</t>
        </is>
      </c>
      <c r="B101" s="56" t="inlineStr">
        <is>
          <t>Zebra Technologies</t>
        </is>
      </c>
      <c r="C101" s="56" t="inlineStr">
        <is>
          <t>Information Technology</t>
        </is>
      </c>
      <c r="D101" s="56" t="inlineStr">
        <is>
          <t>Electronic Equipment &amp; Instruments</t>
        </is>
      </c>
      <c r="E101" s="56" t="inlineStr">
        <is>
          <t>Lincolnshire, Illinois</t>
        </is>
      </c>
      <c r="F101" s="37">
        <f>IFERROR(VLOOKUP(E101,Metro_Map!$A$4:$B$187,2,FALSE()),E101)</f>
        <v/>
      </c>
      <c r="G101" s="37">
        <f>IF(F101="Foreign domicile","Y","N")</f>
        <v/>
      </c>
      <c r="H101" s="59" t="n">
        <v>351.19</v>
      </c>
      <c r="I101" s="59" t="n">
        <v>376.88</v>
      </c>
      <c r="J101" s="60" t="n">
        <v>-0.01416945403</v>
      </c>
      <c r="K101" s="37">
        <f>IF(AND(ISNUMBER(H101),ISNUMBER(I101)),"Y","N")</f>
        <v/>
      </c>
      <c r="L101" s="39">
        <f>IF(K101="Y",I101/H101-1,"")</f>
        <v/>
      </c>
      <c r="M101" s="57">
        <f>IF(K101="Y",LN(1+L101),"")</f>
        <v/>
      </c>
      <c r="N101" s="57">
        <f>IF(K101="Y",MAX(MIN(M101,Assumptions!$C$8),Assumptions!$B$8),"")</f>
        <v/>
      </c>
      <c r="O101" s="57">
        <f>IF(K101="Y",AVERAGEIFS($N$5:$N$504,$C$5:$C$504,C101),"")</f>
        <v/>
      </c>
      <c r="P101" s="57">
        <f>IF(K101="Y",N101-O101,"")</f>
        <v/>
      </c>
      <c r="Q101" s="37">
        <f>IF(G101="N",COUNTIFS($F$5:$F$504,F101),"")</f>
        <v/>
      </c>
      <c r="R101" s="37">
        <f>IF(G101="N",COUNTIFS($F$5:$F$504,F101,$C$5:$C$504,C101)-1,"")</f>
        <v/>
      </c>
      <c r="S101" s="57">
        <f>IF(G101="N",LN(Q101),"")</f>
        <v/>
      </c>
      <c r="T101" s="57">
        <f>IF(G101="N",LN(1+R101),"")</f>
        <v/>
      </c>
      <c r="U101" s="39">
        <f>IF(AND(K101="Y",ISNUMBER(J101)),(1+L101)/(1+J101)-1,"")</f>
        <v/>
      </c>
      <c r="V101" s="57">
        <f>IF(ISNUMBER(U101),LN(1+U101),"")</f>
        <v/>
      </c>
      <c r="W101" s="57">
        <f>IF(ISNUMBER(V101),MAX(MIN(V101,Assumptions!$C$9),Assumptions!$B$9),"")</f>
        <v/>
      </c>
      <c r="X101" s="57">
        <f>IF(AND(K101="Y",ISNUMBER(J101)),LN(1+J101),"")</f>
        <v/>
      </c>
      <c r="Y101" s="57">
        <f>IF(ISNUMBER(X101),MAX(MIN(X101,Assumptions!$C$10),Assumptions!$B$10),"")</f>
        <v/>
      </c>
      <c r="Z101" s="57">
        <f>IF(ISNUMBER(W101),W101-AVERAGEIFS($W$5:$W$504,$C$5:$C$504,C101),"")</f>
        <v/>
      </c>
      <c r="AA101" s="57">
        <f>IF(ISNUMBER(Y101),Y101-AVERAGEIFS($Y$5:$Y$504,$C$5:$C$504,C101),"")</f>
        <v/>
      </c>
    </row>
    <row r="102" ht="15" customHeight="1" s="74">
      <c r="A102" s="56" t="inlineStr">
        <is>
          <t>CINF</t>
        </is>
      </c>
      <c r="B102" s="56" t="inlineStr">
        <is>
          <t>Cincinnati Financial</t>
        </is>
      </c>
      <c r="C102" s="56" t="inlineStr">
        <is>
          <t>Financials</t>
        </is>
      </c>
      <c r="D102" s="56" t="inlineStr">
        <is>
          <t>Property &amp; Casualty Insurance</t>
        </is>
      </c>
      <c r="E102" s="56" t="inlineStr">
        <is>
          <t>Fairfield, Ohio</t>
        </is>
      </c>
      <c r="F102" s="37">
        <f>IFERROR(VLOOKUP(E102,Metro_Map!$A$4:$B$187,2,FALSE()),E102)</f>
        <v/>
      </c>
      <c r="G102" s="37">
        <f>IF(F102="Foreign domicile","Y","N")</f>
        <v/>
      </c>
      <c r="H102" s="59" t="n">
        <v>130.62</v>
      </c>
      <c r="I102" s="59" t="n">
        <v>166.67</v>
      </c>
      <c r="J102" s="60" t="n">
        <v>0.1896416613</v>
      </c>
      <c r="K102" s="37">
        <f>IF(AND(ISNUMBER(H102),ISNUMBER(I102)),"Y","N")</f>
        <v/>
      </c>
      <c r="L102" s="39">
        <f>IF(K102="Y",I102/H102-1,"")</f>
        <v/>
      </c>
      <c r="M102" s="57">
        <f>IF(K102="Y",LN(1+L102),"")</f>
        <v/>
      </c>
      <c r="N102" s="57">
        <f>IF(K102="Y",MAX(MIN(M102,Assumptions!$C$8),Assumptions!$B$8),"")</f>
        <v/>
      </c>
      <c r="O102" s="57">
        <f>IF(K102="Y",AVERAGEIFS($N$5:$N$504,$C$5:$C$504,C102),"")</f>
        <v/>
      </c>
      <c r="P102" s="57">
        <f>IF(K102="Y",N102-O102,"")</f>
        <v/>
      </c>
      <c r="Q102" s="37">
        <f>IF(G102="N",COUNTIFS($F$5:$F$504,F102),"")</f>
        <v/>
      </c>
      <c r="R102" s="37">
        <f>IF(G102="N",COUNTIFS($F$5:$F$504,F102,$C$5:$C$504,C102)-1,"")</f>
        <v/>
      </c>
      <c r="S102" s="57">
        <f>IF(G102="N",LN(Q102),"")</f>
        <v/>
      </c>
      <c r="T102" s="57">
        <f>IF(G102="N",LN(1+R102),"")</f>
        <v/>
      </c>
      <c r="U102" s="39">
        <f>IF(AND(K102="Y",ISNUMBER(J102)),(1+L102)/(1+J102)-1,"")</f>
        <v/>
      </c>
      <c r="V102" s="57">
        <f>IF(ISNUMBER(U102),LN(1+U102),"")</f>
        <v/>
      </c>
      <c r="W102" s="57">
        <f>IF(ISNUMBER(V102),MAX(MIN(V102,Assumptions!$C$9),Assumptions!$B$9),"")</f>
        <v/>
      </c>
      <c r="X102" s="57">
        <f>IF(AND(K102="Y",ISNUMBER(J102)),LN(1+J102),"")</f>
        <v/>
      </c>
      <c r="Y102" s="57">
        <f>IF(ISNUMBER(X102),MAX(MIN(X102,Assumptions!$C$10),Assumptions!$B$10),"")</f>
        <v/>
      </c>
      <c r="Z102" s="57">
        <f>IF(ISNUMBER(W102),W102-AVERAGEIFS($W$5:$W$504,$C$5:$C$504,C102),"")</f>
        <v/>
      </c>
      <c r="AA102" s="57">
        <f>IF(ISNUMBER(Y102),Y102-AVERAGEIFS($Y$5:$Y$504,$C$5:$C$504,C102),"")</f>
        <v/>
      </c>
    </row>
    <row r="103" ht="15" customHeight="1" s="74">
      <c r="A103" s="56" t="inlineStr">
        <is>
          <t>CTAS</t>
        </is>
      </c>
      <c r="B103" s="56" t="inlineStr">
        <is>
          <t>Cintas</t>
        </is>
      </c>
      <c r="C103" s="56" t="inlineStr">
        <is>
          <t>Industrials</t>
        </is>
      </c>
      <c r="D103" s="56" t="inlineStr">
        <is>
          <t>Diversified Support Services</t>
        </is>
      </c>
      <c r="E103" s="56" t="inlineStr">
        <is>
          <t>Mason, Ohio</t>
        </is>
      </c>
      <c r="F103" s="37">
        <f>IFERROR(VLOOKUP(E103,Metro_Map!$A$4:$B$187,2,FALSE()),E103)</f>
        <v/>
      </c>
      <c r="G103" s="37">
        <f>IF(F103="Foreign domicile","Y","N")</f>
        <v/>
      </c>
      <c r="H103" s="59" t="n">
        <v>190.99</v>
      </c>
      <c r="I103" s="59" t="n">
        <v>208.63</v>
      </c>
      <c r="J103" s="60" t="n">
        <v>0.02397243887</v>
      </c>
      <c r="K103" s="37">
        <f>IF(AND(ISNUMBER(H103),ISNUMBER(I103)),"Y","N")</f>
        <v/>
      </c>
      <c r="L103" s="39">
        <f>IF(K103="Y",I103/H103-1,"")</f>
        <v/>
      </c>
      <c r="M103" s="57">
        <f>IF(K103="Y",LN(1+L103),"")</f>
        <v/>
      </c>
      <c r="N103" s="57">
        <f>IF(K103="Y",MAX(MIN(M103,Assumptions!$C$8),Assumptions!$B$8),"")</f>
        <v/>
      </c>
      <c r="O103" s="57">
        <f>IF(K103="Y",AVERAGEIFS($N$5:$N$504,$C$5:$C$504,C103),"")</f>
        <v/>
      </c>
      <c r="P103" s="57">
        <f>IF(K103="Y",N103-O103,"")</f>
        <v/>
      </c>
      <c r="Q103" s="37">
        <f>IF(G103="N",COUNTIFS($F$5:$F$504,F103),"")</f>
        <v/>
      </c>
      <c r="R103" s="37">
        <f>IF(G103="N",COUNTIFS($F$5:$F$504,F103,$C$5:$C$504,C103)-1,"")</f>
        <v/>
      </c>
      <c r="S103" s="57">
        <f>IF(G103="N",LN(Q103),"")</f>
        <v/>
      </c>
      <c r="T103" s="57">
        <f>IF(G103="N",LN(1+R103),"")</f>
        <v/>
      </c>
      <c r="U103" s="39">
        <f>IF(AND(K103="Y",ISNUMBER(J103)),(1+L103)/(1+J103)-1,"")</f>
        <v/>
      </c>
      <c r="V103" s="57">
        <f>IF(ISNUMBER(U103),LN(1+U103),"")</f>
        <v/>
      </c>
      <c r="W103" s="57">
        <f>IF(ISNUMBER(V103),MAX(MIN(V103,Assumptions!$C$9),Assumptions!$B$9),"")</f>
        <v/>
      </c>
      <c r="X103" s="57">
        <f>IF(AND(K103="Y",ISNUMBER(J103)),LN(1+J103),"")</f>
        <v/>
      </c>
      <c r="Y103" s="57">
        <f>IF(ISNUMBER(X103),MAX(MIN(X103,Assumptions!$C$10),Assumptions!$B$10),"")</f>
        <v/>
      </c>
      <c r="Z103" s="57">
        <f>IF(ISNUMBER(W103),W103-AVERAGEIFS($W$5:$W$504,$C$5:$C$504,C103),"")</f>
        <v/>
      </c>
      <c r="AA103" s="57">
        <f>IF(ISNUMBER(Y103),Y103-AVERAGEIFS($Y$5:$Y$504,$C$5:$C$504,C103),"")</f>
        <v/>
      </c>
    </row>
    <row r="104" ht="15" customHeight="1" s="74">
      <c r="A104" s="56" t="inlineStr">
        <is>
          <t>FITB</t>
        </is>
      </c>
      <c r="B104" s="56" t="inlineStr">
        <is>
          <t>Fifth Third Bank</t>
        </is>
      </c>
      <c r="C104" s="56" t="inlineStr">
        <is>
          <t>Financials</t>
        </is>
      </c>
      <c r="D104" s="56" t="inlineStr">
        <is>
          <t>Diversified Banks</t>
        </is>
      </c>
      <c r="E104" s="56" t="inlineStr">
        <is>
          <t>Cincinnati, Ohio</t>
        </is>
      </c>
      <c r="F104" s="37">
        <f>IFERROR(VLOOKUP(E104,Metro_Map!$A$4:$B$187,2,FALSE()),E104)</f>
        <v/>
      </c>
      <c r="G104" s="37">
        <f>IF(F104="Foreign domicile","Y","N")</f>
        <v/>
      </c>
      <c r="H104" s="59" t="n">
        <v>42.34</v>
      </c>
      <c r="I104" s="59" t="n">
        <v>49.64</v>
      </c>
      <c r="J104" s="60" t="n">
        <v>0.1689063948</v>
      </c>
      <c r="K104" s="37">
        <f>IF(AND(ISNUMBER(H104),ISNUMBER(I104)),"Y","N")</f>
        <v/>
      </c>
      <c r="L104" s="39">
        <f>IF(K104="Y",I104/H104-1,"")</f>
        <v/>
      </c>
      <c r="M104" s="57">
        <f>IF(K104="Y",LN(1+L104),"")</f>
        <v/>
      </c>
      <c r="N104" s="57">
        <f>IF(K104="Y",MAX(MIN(M104,Assumptions!$C$8),Assumptions!$B$8),"")</f>
        <v/>
      </c>
      <c r="O104" s="57">
        <f>IF(K104="Y",AVERAGEIFS($N$5:$N$504,$C$5:$C$504,C104),"")</f>
        <v/>
      </c>
      <c r="P104" s="57">
        <f>IF(K104="Y",N104-O104,"")</f>
        <v/>
      </c>
      <c r="Q104" s="37">
        <f>IF(G104="N",COUNTIFS($F$5:$F$504,F104),"")</f>
        <v/>
      </c>
      <c r="R104" s="37">
        <f>IF(G104="N",COUNTIFS($F$5:$F$504,F104,$C$5:$C$504,C104)-1,"")</f>
        <v/>
      </c>
      <c r="S104" s="57">
        <f>IF(G104="N",LN(Q104),"")</f>
        <v/>
      </c>
      <c r="T104" s="57">
        <f>IF(G104="N",LN(1+R104),"")</f>
        <v/>
      </c>
      <c r="U104" s="39">
        <f>IF(AND(K104="Y",ISNUMBER(J104)),(1+L104)/(1+J104)-1,"")</f>
        <v/>
      </c>
      <c r="V104" s="57">
        <f>IF(ISNUMBER(U104),LN(1+U104),"")</f>
        <v/>
      </c>
      <c r="W104" s="57">
        <f>IF(ISNUMBER(V104),MAX(MIN(V104,Assumptions!$C$9),Assumptions!$B$9),"")</f>
        <v/>
      </c>
      <c r="X104" s="57">
        <f>IF(AND(K104="Y",ISNUMBER(J104)),LN(1+J104),"")</f>
        <v/>
      </c>
      <c r="Y104" s="57">
        <f>IF(ISNUMBER(X104),MAX(MIN(X104,Assumptions!$C$10),Assumptions!$B$10),"")</f>
        <v/>
      </c>
      <c r="Z104" s="57">
        <f>IF(ISNUMBER(W104),W104-AVERAGEIFS($W$5:$W$504,$C$5:$C$504,C104),"")</f>
        <v/>
      </c>
      <c r="AA104" s="57">
        <f>IF(ISNUMBER(Y104),Y104-AVERAGEIFS($Y$5:$Y$504,$C$5:$C$504,C104),"")</f>
        <v/>
      </c>
    </row>
    <row r="105" ht="15" customHeight="1" s="74">
      <c r="A105" s="56" t="inlineStr">
        <is>
          <t>GE</t>
        </is>
      </c>
      <c r="B105" s="56" t="inlineStr">
        <is>
          <t>GE Aerospace</t>
        </is>
      </c>
      <c r="C105" s="56" t="inlineStr">
        <is>
          <t>Industrials</t>
        </is>
      </c>
      <c r="D105" s="56" t="inlineStr">
        <is>
          <t>Aerospace &amp; Defense</t>
        </is>
      </c>
      <c r="E105" s="56" t="inlineStr">
        <is>
          <t>Evendale, Ohio</t>
        </is>
      </c>
      <c r="F105" s="37">
        <f>IFERROR(VLOOKUP(E105,Metro_Map!$A$4:$B$187,2,FALSE()),E105)</f>
        <v/>
      </c>
      <c r="G105" s="37">
        <f>IF(F105="Foreign domicile","Y","N")</f>
        <v/>
      </c>
      <c r="H105" s="59" t="n">
        <v>170.2</v>
      </c>
      <c r="I105" s="59" t="n">
        <v>307.02</v>
      </c>
      <c r="J105" s="60" t="n">
        <v>0.7695423942</v>
      </c>
      <c r="K105" s="37">
        <f>IF(AND(ISNUMBER(H105),ISNUMBER(I105)),"Y","N")</f>
        <v/>
      </c>
      <c r="L105" s="39">
        <f>IF(K105="Y",I105/H105-1,"")</f>
        <v/>
      </c>
      <c r="M105" s="57">
        <f>IF(K105="Y",LN(1+L105),"")</f>
        <v/>
      </c>
      <c r="N105" s="57">
        <f>IF(K105="Y",MAX(MIN(M105,Assumptions!$C$8),Assumptions!$B$8),"")</f>
        <v/>
      </c>
      <c r="O105" s="57">
        <f>IF(K105="Y",AVERAGEIFS($N$5:$N$504,$C$5:$C$504,C105),"")</f>
        <v/>
      </c>
      <c r="P105" s="57">
        <f>IF(K105="Y",N105-O105,"")</f>
        <v/>
      </c>
      <c r="Q105" s="37">
        <f>IF(G105="N",COUNTIFS($F$5:$F$504,F105),"")</f>
        <v/>
      </c>
      <c r="R105" s="37">
        <f>IF(G105="N",COUNTIFS($F$5:$F$504,F105,$C$5:$C$504,C105)-1,"")</f>
        <v/>
      </c>
      <c r="S105" s="57">
        <f>IF(G105="N",LN(Q105),"")</f>
        <v/>
      </c>
      <c r="T105" s="57">
        <f>IF(G105="N",LN(1+R105),"")</f>
        <v/>
      </c>
      <c r="U105" s="39">
        <f>IF(AND(K105="Y",ISNUMBER(J105)),(1+L105)/(1+J105)-1,"")</f>
        <v/>
      </c>
      <c r="V105" s="57">
        <f>IF(ISNUMBER(U105),LN(1+U105),"")</f>
        <v/>
      </c>
      <c r="W105" s="57">
        <f>IF(ISNUMBER(V105),MAX(MIN(V105,Assumptions!$C$9),Assumptions!$B$9),"")</f>
        <v/>
      </c>
      <c r="X105" s="57">
        <f>IF(AND(K105="Y",ISNUMBER(J105)),LN(1+J105),"")</f>
        <v/>
      </c>
      <c r="Y105" s="57">
        <f>IF(ISNUMBER(X105),MAX(MIN(X105,Assumptions!$C$10),Assumptions!$B$10),"")</f>
        <v/>
      </c>
      <c r="Z105" s="57">
        <f>IF(ISNUMBER(W105),W105-AVERAGEIFS($W$5:$W$504,$C$5:$C$504,C105),"")</f>
        <v/>
      </c>
      <c r="AA105" s="57">
        <f>IF(ISNUMBER(Y105),Y105-AVERAGEIFS($Y$5:$Y$504,$C$5:$C$504,C105),"")</f>
        <v/>
      </c>
    </row>
    <row r="106" ht="15" customHeight="1" s="74">
      <c r="A106" s="56" t="inlineStr">
        <is>
          <t>KR</t>
        </is>
      </c>
      <c r="B106" s="56" t="inlineStr">
        <is>
          <t>Kroger</t>
        </is>
      </c>
      <c r="C106" s="56" t="inlineStr">
        <is>
          <t>Consumer Staples</t>
        </is>
      </c>
      <c r="D106" s="56" t="inlineStr">
        <is>
          <t>Food Retail</t>
        </is>
      </c>
      <c r="E106" s="56" t="inlineStr">
        <is>
          <t>Cincinnati, Ohio</t>
        </is>
      </c>
      <c r="F106" s="37">
        <f>IFERROR(VLOOKUP(E106,Metro_Map!$A$4:$B$187,2,FALSE()),E106)</f>
        <v/>
      </c>
      <c r="G106" s="37">
        <f>IF(F106="Foreign domicile","Y","N")</f>
        <v/>
      </c>
      <c r="H106" s="59" t="n">
        <v>54.5</v>
      </c>
      <c r="I106" s="59" t="n">
        <v>63.09</v>
      </c>
      <c r="J106" s="60" t="n">
        <v>0.09670674334</v>
      </c>
      <c r="K106" s="37">
        <f>IF(AND(ISNUMBER(H106),ISNUMBER(I106)),"Y","N")</f>
        <v/>
      </c>
      <c r="L106" s="39">
        <f>IF(K106="Y",I106/H106-1,"")</f>
        <v/>
      </c>
      <c r="M106" s="57">
        <f>IF(K106="Y",LN(1+L106),"")</f>
        <v/>
      </c>
      <c r="N106" s="57">
        <f>IF(K106="Y",MAX(MIN(M106,Assumptions!$C$8),Assumptions!$B$8),"")</f>
        <v/>
      </c>
      <c r="O106" s="57">
        <f>IF(K106="Y",AVERAGEIFS($N$5:$N$504,$C$5:$C$504,C106),"")</f>
        <v/>
      </c>
      <c r="P106" s="57">
        <f>IF(K106="Y",N106-O106,"")</f>
        <v/>
      </c>
      <c r="Q106" s="37">
        <f>IF(G106="N",COUNTIFS($F$5:$F$504,F106),"")</f>
        <v/>
      </c>
      <c r="R106" s="37">
        <f>IF(G106="N",COUNTIFS($F$5:$F$504,F106,$C$5:$C$504,C106)-1,"")</f>
        <v/>
      </c>
      <c r="S106" s="57">
        <f>IF(G106="N",LN(Q106),"")</f>
        <v/>
      </c>
      <c r="T106" s="57">
        <f>IF(G106="N",LN(1+R106),"")</f>
        <v/>
      </c>
      <c r="U106" s="39">
        <f>IF(AND(K106="Y",ISNUMBER(J106)),(1+L106)/(1+J106)-1,"")</f>
        <v/>
      </c>
      <c r="V106" s="57">
        <f>IF(ISNUMBER(U106),LN(1+U106),"")</f>
        <v/>
      </c>
      <c r="W106" s="57">
        <f>IF(ISNUMBER(V106),MAX(MIN(V106,Assumptions!$C$9),Assumptions!$B$9),"")</f>
        <v/>
      </c>
      <c r="X106" s="57">
        <f>IF(AND(K106="Y",ISNUMBER(J106)),LN(1+J106),"")</f>
        <v/>
      </c>
      <c r="Y106" s="57">
        <f>IF(ISNUMBER(X106),MAX(MIN(X106,Assumptions!$C$10),Assumptions!$B$10),"")</f>
        <v/>
      </c>
      <c r="Z106" s="57">
        <f>IF(ISNUMBER(W106),W106-AVERAGEIFS($W$5:$W$504,$C$5:$C$504,C106),"")</f>
        <v/>
      </c>
      <c r="AA106" s="57">
        <f>IF(ISNUMBER(Y106),Y106-AVERAGEIFS($Y$5:$Y$504,$C$5:$C$504,C106),"")</f>
        <v/>
      </c>
    </row>
    <row r="107" ht="15" customHeight="1" s="74">
      <c r="A107" s="56" t="inlineStr">
        <is>
          <t>PG</t>
        </is>
      </c>
      <c r="B107" s="56" t="inlineStr">
        <is>
          <t>Procter &amp; Gamble</t>
        </is>
      </c>
      <c r="C107" s="56" t="inlineStr">
        <is>
          <t>Consumer Staples</t>
        </is>
      </c>
      <c r="D107" s="56" t="inlineStr">
        <is>
          <t>Personal Care Products</t>
        </is>
      </c>
      <c r="E107" s="56" t="inlineStr">
        <is>
          <t>Cincinnati, Ohio</t>
        </is>
      </c>
      <c r="F107" s="37">
        <f>IFERROR(VLOOKUP(E107,Metro_Map!$A$4:$B$187,2,FALSE()),E107)</f>
        <v/>
      </c>
      <c r="G107" s="37">
        <f>IF(F107="Foreign domicile","Y","N")</f>
        <v/>
      </c>
      <c r="H107" s="59" t="n">
        <v>160.76</v>
      </c>
      <c r="I107" s="59" t="n">
        <v>156.53</v>
      </c>
      <c r="J107" s="60" t="n">
        <v>-0.05206322394</v>
      </c>
      <c r="K107" s="37">
        <f>IF(AND(ISNUMBER(H107),ISNUMBER(I107)),"Y","N")</f>
        <v/>
      </c>
      <c r="L107" s="39">
        <f>IF(K107="Y",I107/H107-1,"")</f>
        <v/>
      </c>
      <c r="M107" s="57">
        <f>IF(K107="Y",LN(1+L107),"")</f>
        <v/>
      </c>
      <c r="N107" s="57">
        <f>IF(K107="Y",MAX(MIN(M107,Assumptions!$C$8),Assumptions!$B$8),"")</f>
        <v/>
      </c>
      <c r="O107" s="57">
        <f>IF(K107="Y",AVERAGEIFS($N$5:$N$504,$C$5:$C$504,C107),"")</f>
        <v/>
      </c>
      <c r="P107" s="57">
        <f>IF(K107="Y",N107-O107,"")</f>
        <v/>
      </c>
      <c r="Q107" s="37">
        <f>IF(G107="N",COUNTIFS($F$5:$F$504,F107),"")</f>
        <v/>
      </c>
      <c r="R107" s="37">
        <f>IF(G107="N",COUNTIFS($F$5:$F$504,F107,$C$5:$C$504,C107)-1,"")</f>
        <v/>
      </c>
      <c r="S107" s="57">
        <f>IF(G107="N",LN(Q107),"")</f>
        <v/>
      </c>
      <c r="T107" s="57">
        <f>IF(G107="N",LN(1+R107),"")</f>
        <v/>
      </c>
      <c r="U107" s="39">
        <f>IF(AND(K107="Y",ISNUMBER(J107)),(1+L107)/(1+J107)-1,"")</f>
        <v/>
      </c>
      <c r="V107" s="57">
        <f>IF(ISNUMBER(U107),LN(1+U107),"")</f>
        <v/>
      </c>
      <c r="W107" s="57">
        <f>IF(ISNUMBER(V107),MAX(MIN(V107,Assumptions!$C$9),Assumptions!$B$9),"")</f>
        <v/>
      </c>
      <c r="X107" s="57">
        <f>IF(AND(K107="Y",ISNUMBER(J107)),LN(1+J107),"")</f>
        <v/>
      </c>
      <c r="Y107" s="57">
        <f>IF(ISNUMBER(X107),MAX(MIN(X107,Assumptions!$C$10),Assumptions!$B$10),"")</f>
        <v/>
      </c>
      <c r="Z107" s="57">
        <f>IF(ISNUMBER(W107),W107-AVERAGEIFS($W$5:$W$504,$C$5:$C$504,C107),"")</f>
        <v/>
      </c>
      <c r="AA107" s="57">
        <f>IF(ISNUMBER(Y107),Y107-AVERAGEIFS($Y$5:$Y$504,$C$5:$C$504,C107),"")</f>
        <v/>
      </c>
    </row>
    <row r="108" ht="15" customHeight="1" s="74">
      <c r="A108" s="56" t="inlineStr">
        <is>
          <t>AVY</t>
        </is>
      </c>
      <c r="B108" s="56" t="inlineStr">
        <is>
          <t>Avery Dennison</t>
        </is>
      </c>
      <c r="C108" s="56" t="inlineStr">
        <is>
          <t>Materials</t>
        </is>
      </c>
      <c r="D108" s="56" t="inlineStr">
        <is>
          <t>Paper &amp; Plastic Packaging Products &amp; Materials</t>
        </is>
      </c>
      <c r="E108" s="56" t="inlineStr">
        <is>
          <t>Mentor, Ohio</t>
        </is>
      </c>
      <c r="F108" s="37">
        <f>IFERROR(VLOOKUP(E108,Metro_Map!$A$4:$B$187,2,FALSE()),E108)</f>
        <v/>
      </c>
      <c r="G108" s="37">
        <f>IF(F108="Foreign domicile","Y","N")</f>
        <v/>
      </c>
      <c r="H108" s="59" t="n">
        <v>216.83</v>
      </c>
      <c r="I108" s="59" t="n">
        <v>171.84</v>
      </c>
      <c r="J108" s="60" t="n">
        <v>-0.1508101572</v>
      </c>
      <c r="K108" s="37">
        <f>IF(AND(ISNUMBER(H108),ISNUMBER(I108)),"Y","N")</f>
        <v/>
      </c>
      <c r="L108" s="39">
        <f>IF(K108="Y",I108/H108-1,"")</f>
        <v/>
      </c>
      <c r="M108" s="57">
        <f>IF(K108="Y",LN(1+L108),"")</f>
        <v/>
      </c>
      <c r="N108" s="57">
        <f>IF(K108="Y",MAX(MIN(M108,Assumptions!$C$8),Assumptions!$B$8),"")</f>
        <v/>
      </c>
      <c r="O108" s="57">
        <f>IF(K108="Y",AVERAGEIFS($N$5:$N$504,$C$5:$C$504,C108),"")</f>
        <v/>
      </c>
      <c r="P108" s="57">
        <f>IF(K108="Y",N108-O108,"")</f>
        <v/>
      </c>
      <c r="Q108" s="37">
        <f>IF(G108="N",COUNTIFS($F$5:$F$504,F108),"")</f>
        <v/>
      </c>
      <c r="R108" s="37">
        <f>IF(G108="N",COUNTIFS($F$5:$F$504,F108,$C$5:$C$504,C108)-1,"")</f>
        <v/>
      </c>
      <c r="S108" s="57">
        <f>IF(G108="N",LN(Q108),"")</f>
        <v/>
      </c>
      <c r="T108" s="57">
        <f>IF(G108="N",LN(1+R108),"")</f>
        <v/>
      </c>
      <c r="U108" s="39">
        <f>IF(AND(K108="Y",ISNUMBER(J108)),(1+L108)/(1+J108)-1,"")</f>
        <v/>
      </c>
      <c r="V108" s="57">
        <f>IF(ISNUMBER(U108),LN(1+U108),"")</f>
        <v/>
      </c>
      <c r="W108" s="57">
        <f>IF(ISNUMBER(V108),MAX(MIN(V108,Assumptions!$C$9),Assumptions!$B$9),"")</f>
        <v/>
      </c>
      <c r="X108" s="57">
        <f>IF(AND(K108="Y",ISNUMBER(J108)),LN(1+J108),"")</f>
        <v/>
      </c>
      <c r="Y108" s="57">
        <f>IF(ISNUMBER(X108),MAX(MIN(X108,Assumptions!$C$10),Assumptions!$B$10),"")</f>
        <v/>
      </c>
      <c r="Z108" s="57">
        <f>IF(ISNUMBER(W108),W108-AVERAGEIFS($W$5:$W$504,$C$5:$C$504,C108),"")</f>
        <v/>
      </c>
      <c r="AA108" s="57">
        <f>IF(ISNUMBER(Y108),Y108-AVERAGEIFS($Y$5:$Y$504,$C$5:$C$504,C108),"")</f>
        <v/>
      </c>
    </row>
    <row r="109" ht="15" customHeight="1" s="74">
      <c r="A109" s="56" t="inlineStr">
        <is>
          <t>KEY</t>
        </is>
      </c>
      <c r="B109" s="56" t="inlineStr">
        <is>
          <t>KeyCorp</t>
        </is>
      </c>
      <c r="C109" s="56" t="inlineStr">
        <is>
          <t>Financials</t>
        </is>
      </c>
      <c r="D109" s="56" t="inlineStr">
        <is>
          <t>Regional Banks</t>
        </is>
      </c>
      <c r="E109" s="56" t="inlineStr">
        <is>
          <t>Cleveland, Ohio</t>
        </is>
      </c>
      <c r="F109" s="37">
        <f>IFERROR(VLOOKUP(E109,Metro_Map!$A$4:$B$187,2,FALSE()),E109)</f>
        <v/>
      </c>
      <c r="G109" s="37">
        <f>IF(F109="Foreign domicile","Y","N")</f>
        <v/>
      </c>
      <c r="H109" s="59" t="n">
        <v>16.13</v>
      </c>
      <c r="I109" s="59" t="n">
        <v>19.79</v>
      </c>
      <c r="J109" s="60" t="n">
        <v>0.1546929316</v>
      </c>
      <c r="K109" s="37">
        <f>IF(AND(ISNUMBER(H109),ISNUMBER(I109)),"Y","N")</f>
        <v/>
      </c>
      <c r="L109" s="39">
        <f>IF(K109="Y",I109/H109-1,"")</f>
        <v/>
      </c>
      <c r="M109" s="57">
        <f>IF(K109="Y",LN(1+L109),"")</f>
        <v/>
      </c>
      <c r="N109" s="57">
        <f>IF(K109="Y",MAX(MIN(M109,Assumptions!$C$8),Assumptions!$B$8),"")</f>
        <v/>
      </c>
      <c r="O109" s="57">
        <f>IF(K109="Y",AVERAGEIFS($N$5:$N$504,$C$5:$C$504,C109),"")</f>
        <v/>
      </c>
      <c r="P109" s="57">
        <f>IF(K109="Y",N109-O109,"")</f>
        <v/>
      </c>
      <c r="Q109" s="37">
        <f>IF(G109="N",COUNTIFS($F$5:$F$504,F109),"")</f>
        <v/>
      </c>
      <c r="R109" s="37">
        <f>IF(G109="N",COUNTIFS($F$5:$F$504,F109,$C$5:$C$504,C109)-1,"")</f>
        <v/>
      </c>
      <c r="S109" s="57">
        <f>IF(G109="N",LN(Q109),"")</f>
        <v/>
      </c>
      <c r="T109" s="57">
        <f>IF(G109="N",LN(1+R109),"")</f>
        <v/>
      </c>
      <c r="U109" s="39">
        <f>IF(AND(K109="Y",ISNUMBER(J109)),(1+L109)/(1+J109)-1,"")</f>
        <v/>
      </c>
      <c r="V109" s="57">
        <f>IF(ISNUMBER(U109),LN(1+U109),"")</f>
        <v/>
      </c>
      <c r="W109" s="57">
        <f>IF(ISNUMBER(V109),MAX(MIN(V109,Assumptions!$C$9),Assumptions!$B$9),"")</f>
        <v/>
      </c>
      <c r="X109" s="57">
        <f>IF(AND(K109="Y",ISNUMBER(J109)),LN(1+J109),"")</f>
        <v/>
      </c>
      <c r="Y109" s="57">
        <f>IF(ISNUMBER(X109),MAX(MIN(X109,Assumptions!$C$10),Assumptions!$B$10),"")</f>
        <v/>
      </c>
      <c r="Z109" s="57">
        <f>IF(ISNUMBER(W109),W109-AVERAGEIFS($W$5:$W$504,$C$5:$C$504,C109),"")</f>
        <v/>
      </c>
      <c r="AA109" s="57">
        <f>IF(ISNUMBER(Y109),Y109-AVERAGEIFS($Y$5:$Y$504,$C$5:$C$504,C109),"")</f>
        <v/>
      </c>
    </row>
    <row r="110" ht="15" customHeight="1" s="74">
      <c r="A110" s="56" t="inlineStr">
        <is>
          <t>NDSN</t>
        </is>
      </c>
      <c r="B110" s="56" t="inlineStr">
        <is>
          <t>Nordson Corporation</t>
        </is>
      </c>
      <c r="C110" s="56" t="inlineStr">
        <is>
          <t>Industrials</t>
        </is>
      </c>
      <c r="D110" s="56" t="inlineStr">
        <is>
          <t>Industrial Machinery &amp; Supplies &amp; Components</t>
        </is>
      </c>
      <c r="E110" s="56" t="inlineStr">
        <is>
          <t>Westlake, Ohio</t>
        </is>
      </c>
      <c r="F110" s="37">
        <f>IFERROR(VLOOKUP(E110,Metro_Map!$A$4:$B$187,2,FALSE()),E110)</f>
        <v/>
      </c>
      <c r="G110" s="37">
        <f>IF(F110="Foreign domicile","Y","N")</f>
        <v/>
      </c>
      <c r="H110" s="59" t="n">
        <v>250.33</v>
      </c>
      <c r="I110" s="59" t="n">
        <v>328.73</v>
      </c>
      <c r="J110" s="60" t="n">
        <v>0.2894072145</v>
      </c>
      <c r="K110" s="37">
        <f>IF(AND(ISNUMBER(H110),ISNUMBER(I110)),"Y","N")</f>
        <v/>
      </c>
      <c r="L110" s="39">
        <f>IF(K110="Y",I110/H110-1,"")</f>
        <v/>
      </c>
      <c r="M110" s="57">
        <f>IF(K110="Y",LN(1+L110),"")</f>
        <v/>
      </c>
      <c r="N110" s="57">
        <f>IF(K110="Y",MAX(MIN(M110,Assumptions!$C$8),Assumptions!$B$8),"")</f>
        <v/>
      </c>
      <c r="O110" s="57">
        <f>IF(K110="Y",AVERAGEIFS($N$5:$N$504,$C$5:$C$504,C110),"")</f>
        <v/>
      </c>
      <c r="P110" s="57">
        <f>IF(K110="Y",N110-O110,"")</f>
        <v/>
      </c>
      <c r="Q110" s="37">
        <f>IF(G110="N",COUNTIFS($F$5:$F$504,F110),"")</f>
        <v/>
      </c>
      <c r="R110" s="37">
        <f>IF(G110="N",COUNTIFS($F$5:$F$504,F110,$C$5:$C$504,C110)-1,"")</f>
        <v/>
      </c>
      <c r="S110" s="57">
        <f>IF(G110="N",LN(Q110),"")</f>
        <v/>
      </c>
      <c r="T110" s="57">
        <f>IF(G110="N",LN(1+R110),"")</f>
        <v/>
      </c>
      <c r="U110" s="39">
        <f>IF(AND(K110="Y",ISNUMBER(J110)),(1+L110)/(1+J110)-1,"")</f>
        <v/>
      </c>
      <c r="V110" s="57">
        <f>IF(ISNUMBER(U110),LN(1+U110),"")</f>
        <v/>
      </c>
      <c r="W110" s="57">
        <f>IF(ISNUMBER(V110),MAX(MIN(V110,Assumptions!$C$9),Assumptions!$B$9),"")</f>
        <v/>
      </c>
      <c r="X110" s="57">
        <f>IF(AND(K110="Y",ISNUMBER(J110)),LN(1+J110),"")</f>
        <v/>
      </c>
      <c r="Y110" s="57">
        <f>IF(ISNUMBER(X110),MAX(MIN(X110,Assumptions!$C$10),Assumptions!$B$10),"")</f>
        <v/>
      </c>
      <c r="Z110" s="57">
        <f>IF(ISNUMBER(W110),W110-AVERAGEIFS($W$5:$W$504,$C$5:$C$504,C110),"")</f>
        <v/>
      </c>
      <c r="AA110" s="57">
        <f>IF(ISNUMBER(Y110),Y110-AVERAGEIFS($Y$5:$Y$504,$C$5:$C$504,C110),"")</f>
        <v/>
      </c>
    </row>
    <row r="111" ht="15" customHeight="1" s="74">
      <c r="A111" s="56" t="inlineStr">
        <is>
          <t>PGR</t>
        </is>
      </c>
      <c r="B111" s="56" t="inlineStr">
        <is>
          <t>Progressive Corporation</t>
        </is>
      </c>
      <c r="C111" s="56" t="inlineStr">
        <is>
          <t>Financials</t>
        </is>
      </c>
      <c r="D111" s="56" t="inlineStr">
        <is>
          <t>Property &amp; Casualty Insurance</t>
        </is>
      </c>
      <c r="E111" s="56" t="inlineStr">
        <is>
          <t>Mayfield Village, Ohio</t>
        </is>
      </c>
      <c r="F111" s="37">
        <f>IFERROR(VLOOKUP(E111,Metro_Map!$A$4:$B$187,2,FALSE()),E111)</f>
        <v/>
      </c>
      <c r="G111" s="37">
        <f>IF(F111="Foreign domicile","Y","N")</f>
        <v/>
      </c>
      <c r="H111" s="59" t="n">
        <v>214.12</v>
      </c>
      <c r="I111" s="59" t="n">
        <v>213.46</v>
      </c>
      <c r="J111" s="60" t="n">
        <v>-0.1292780264</v>
      </c>
      <c r="K111" s="37">
        <f>IF(AND(ISNUMBER(H111),ISNUMBER(I111)),"Y","N")</f>
        <v/>
      </c>
      <c r="L111" s="39">
        <f>IF(K111="Y",I111/H111-1,"")</f>
        <v/>
      </c>
      <c r="M111" s="57">
        <f>IF(K111="Y",LN(1+L111),"")</f>
        <v/>
      </c>
      <c r="N111" s="57">
        <f>IF(K111="Y",MAX(MIN(M111,Assumptions!$C$8),Assumptions!$B$8),"")</f>
        <v/>
      </c>
      <c r="O111" s="57">
        <f>IF(K111="Y",AVERAGEIFS($N$5:$N$504,$C$5:$C$504,C111),"")</f>
        <v/>
      </c>
      <c r="P111" s="57">
        <f>IF(K111="Y",N111-O111,"")</f>
        <v/>
      </c>
      <c r="Q111" s="37">
        <f>IF(G111="N",COUNTIFS($F$5:$F$504,F111),"")</f>
        <v/>
      </c>
      <c r="R111" s="37">
        <f>IF(G111="N",COUNTIFS($F$5:$F$504,F111,$C$5:$C$504,C111)-1,"")</f>
        <v/>
      </c>
      <c r="S111" s="57">
        <f>IF(G111="N",LN(Q111),"")</f>
        <v/>
      </c>
      <c r="T111" s="57">
        <f>IF(G111="N",LN(1+R111),"")</f>
        <v/>
      </c>
      <c r="U111" s="39">
        <f>IF(AND(K111="Y",ISNUMBER(J111)),(1+L111)/(1+J111)-1,"")</f>
        <v/>
      </c>
      <c r="V111" s="57">
        <f>IF(ISNUMBER(U111),LN(1+U111),"")</f>
        <v/>
      </c>
      <c r="W111" s="57">
        <f>IF(ISNUMBER(V111),MAX(MIN(V111,Assumptions!$C$9),Assumptions!$B$9),"")</f>
        <v/>
      </c>
      <c r="X111" s="57">
        <f>IF(AND(K111="Y",ISNUMBER(J111)),LN(1+J111),"")</f>
        <v/>
      </c>
      <c r="Y111" s="57">
        <f>IF(ISNUMBER(X111),MAX(MIN(X111,Assumptions!$C$10),Assumptions!$B$10),"")</f>
        <v/>
      </c>
      <c r="Z111" s="57">
        <f>IF(ISNUMBER(W111),W111-AVERAGEIFS($W$5:$W$504,$C$5:$C$504,C111),"")</f>
        <v/>
      </c>
      <c r="AA111" s="57">
        <f>IF(ISNUMBER(Y111),Y111-AVERAGEIFS($Y$5:$Y$504,$C$5:$C$504,C111),"")</f>
        <v/>
      </c>
    </row>
    <row r="112" ht="15" customHeight="1" s="74">
      <c r="A112" s="56" t="inlineStr">
        <is>
          <t>PH</t>
        </is>
      </c>
      <c r="B112" s="56" t="inlineStr">
        <is>
          <t>Parker Hannifin</t>
        </is>
      </c>
      <c r="C112" s="56" t="inlineStr">
        <is>
          <t>Industrials</t>
        </is>
      </c>
      <c r="D112" s="56" t="inlineStr">
        <is>
          <t>Industrial Machinery &amp; Supplies &amp; Components</t>
        </is>
      </c>
      <c r="E112" s="56" t="inlineStr">
        <is>
          <t>Cleveland, Ohio</t>
        </is>
      </c>
      <c r="F112" s="37">
        <f>IFERROR(VLOOKUP(E112,Metro_Map!$A$4:$B$187,2,FALSE()),E112)</f>
        <v/>
      </c>
      <c r="G112" s="37">
        <f>IF(F112="Foreign domicile","Y","N")</f>
        <v/>
      </c>
      <c r="H112" s="59" t="n">
        <v>561.16</v>
      </c>
      <c r="I112" s="59" t="n">
        <v>956.3200000000001</v>
      </c>
      <c r="J112" s="60" t="n">
        <v>0.4662177672</v>
      </c>
      <c r="K112" s="37">
        <f>IF(AND(ISNUMBER(H112),ISNUMBER(I112)),"Y","N")</f>
        <v/>
      </c>
      <c r="L112" s="39">
        <f>IF(K112="Y",I112/H112-1,"")</f>
        <v/>
      </c>
      <c r="M112" s="57">
        <f>IF(K112="Y",LN(1+L112),"")</f>
        <v/>
      </c>
      <c r="N112" s="57">
        <f>IF(K112="Y",MAX(MIN(M112,Assumptions!$C$8),Assumptions!$B$8),"")</f>
        <v/>
      </c>
      <c r="O112" s="57">
        <f>IF(K112="Y",AVERAGEIFS($N$5:$N$504,$C$5:$C$504,C112),"")</f>
        <v/>
      </c>
      <c r="P112" s="57">
        <f>IF(K112="Y",N112-O112,"")</f>
        <v/>
      </c>
      <c r="Q112" s="37">
        <f>IF(G112="N",COUNTIFS($F$5:$F$504,F112),"")</f>
        <v/>
      </c>
      <c r="R112" s="37">
        <f>IF(G112="N",COUNTIFS($F$5:$F$504,F112,$C$5:$C$504,C112)-1,"")</f>
        <v/>
      </c>
      <c r="S112" s="57">
        <f>IF(G112="N",LN(Q112),"")</f>
        <v/>
      </c>
      <c r="T112" s="57">
        <f>IF(G112="N",LN(1+R112),"")</f>
        <v/>
      </c>
      <c r="U112" s="39">
        <f>IF(AND(K112="Y",ISNUMBER(J112)),(1+L112)/(1+J112)-1,"")</f>
        <v/>
      </c>
      <c r="V112" s="57">
        <f>IF(ISNUMBER(U112),LN(1+U112),"")</f>
        <v/>
      </c>
      <c r="W112" s="57">
        <f>IF(ISNUMBER(V112),MAX(MIN(V112,Assumptions!$C$9),Assumptions!$B$9),"")</f>
        <v/>
      </c>
      <c r="X112" s="57">
        <f>IF(AND(K112="Y",ISNUMBER(J112)),LN(1+J112),"")</f>
        <v/>
      </c>
      <c r="Y112" s="57">
        <f>IF(ISNUMBER(X112),MAX(MIN(X112,Assumptions!$C$10),Assumptions!$B$10),"")</f>
        <v/>
      </c>
      <c r="Z112" s="57">
        <f>IF(ISNUMBER(W112),W112-AVERAGEIFS($W$5:$W$504,$C$5:$C$504,C112),"")</f>
        <v/>
      </c>
      <c r="AA112" s="57">
        <f>IF(ISNUMBER(Y112),Y112-AVERAGEIFS($Y$5:$Y$504,$C$5:$C$504,C112),"")</f>
        <v/>
      </c>
    </row>
    <row r="113" ht="15" customHeight="1" s="74">
      <c r="A113" s="56" t="inlineStr">
        <is>
          <t>SHW</t>
        </is>
      </c>
      <c r="B113" s="56" t="inlineStr">
        <is>
          <t>Sherwin-Williams</t>
        </is>
      </c>
      <c r="C113" s="56" t="inlineStr">
        <is>
          <t>Materials</t>
        </is>
      </c>
      <c r="D113" s="56" t="inlineStr">
        <is>
          <t>Specialty Chemicals</t>
        </is>
      </c>
      <c r="E113" s="56" t="inlineStr">
        <is>
          <t>Cleveland, Ohio</t>
        </is>
      </c>
      <c r="F113" s="37">
        <f>IFERROR(VLOOKUP(E113,Metro_Map!$A$4:$B$187,2,FALSE()),E113)</f>
        <v/>
      </c>
      <c r="G113" s="37">
        <f>IF(F113="Foreign domicile","Y","N")</f>
        <v/>
      </c>
      <c r="H113" s="59" t="n">
        <v>350.8</v>
      </c>
      <c r="I113" s="59" t="n">
        <v>324.54</v>
      </c>
      <c r="J113" s="60" t="n">
        <v>-0.1101768859</v>
      </c>
      <c r="K113" s="37">
        <f>IF(AND(ISNUMBER(H113),ISNUMBER(I113)),"Y","N")</f>
        <v/>
      </c>
      <c r="L113" s="39">
        <f>IF(K113="Y",I113/H113-1,"")</f>
        <v/>
      </c>
      <c r="M113" s="57">
        <f>IF(K113="Y",LN(1+L113),"")</f>
        <v/>
      </c>
      <c r="N113" s="57">
        <f>IF(K113="Y",MAX(MIN(M113,Assumptions!$C$8),Assumptions!$B$8),"")</f>
        <v/>
      </c>
      <c r="O113" s="57">
        <f>IF(K113="Y",AVERAGEIFS($N$5:$N$504,$C$5:$C$504,C113),"")</f>
        <v/>
      </c>
      <c r="P113" s="57">
        <f>IF(K113="Y",N113-O113,"")</f>
        <v/>
      </c>
      <c r="Q113" s="37">
        <f>IF(G113="N",COUNTIFS($F$5:$F$504,F113),"")</f>
        <v/>
      </c>
      <c r="R113" s="37">
        <f>IF(G113="N",COUNTIFS($F$5:$F$504,F113,$C$5:$C$504,C113)-1,"")</f>
        <v/>
      </c>
      <c r="S113" s="57">
        <f>IF(G113="N",LN(Q113),"")</f>
        <v/>
      </c>
      <c r="T113" s="57">
        <f>IF(G113="N",LN(1+R113),"")</f>
        <v/>
      </c>
      <c r="U113" s="39">
        <f>IF(AND(K113="Y",ISNUMBER(J113)),(1+L113)/(1+J113)-1,"")</f>
        <v/>
      </c>
      <c r="V113" s="57">
        <f>IF(ISNUMBER(U113),LN(1+U113),"")</f>
        <v/>
      </c>
      <c r="W113" s="57">
        <f>IF(ISNUMBER(V113),MAX(MIN(V113,Assumptions!$C$9),Assumptions!$B$9),"")</f>
        <v/>
      </c>
      <c r="X113" s="57">
        <f>IF(AND(K113="Y",ISNUMBER(J113)),LN(1+J113),"")</f>
        <v/>
      </c>
      <c r="Y113" s="57">
        <f>IF(ISNUMBER(X113),MAX(MIN(X113,Assumptions!$C$10),Assumptions!$B$10),"")</f>
        <v/>
      </c>
      <c r="Z113" s="57">
        <f>IF(ISNUMBER(W113),W113-AVERAGEIFS($W$5:$W$504,$C$5:$C$504,C113),"")</f>
        <v/>
      </c>
      <c r="AA113" s="57">
        <f>IF(ISNUMBER(Y113),Y113-AVERAGEIFS($Y$5:$Y$504,$C$5:$C$504,C113),"")</f>
        <v/>
      </c>
    </row>
    <row r="114" ht="15" customHeight="1" s="74">
      <c r="A114" s="56" t="inlineStr">
        <is>
          <t>TDG</t>
        </is>
      </c>
      <c r="B114" s="56" t="inlineStr">
        <is>
          <t>TransDigm Group</t>
        </is>
      </c>
      <c r="C114" s="56" t="inlineStr">
        <is>
          <t>Industrials</t>
        </is>
      </c>
      <c r="D114" s="56" t="inlineStr">
        <is>
          <t>Aerospace &amp; Defense</t>
        </is>
      </c>
      <c r="E114" s="56" t="inlineStr">
        <is>
          <t>Cleveland, Ohio</t>
        </is>
      </c>
      <c r="F114" s="37">
        <f>IFERROR(VLOOKUP(E114,Metro_Map!$A$4:$B$187,2,FALSE()),E114)</f>
        <v/>
      </c>
      <c r="G114" s="37">
        <f>IF(F114="Foreign domicile","Y","N")</f>
        <v/>
      </c>
      <c r="H114" s="59" t="n">
        <v>1294.22</v>
      </c>
      <c r="I114" s="59" t="n">
        <v>1109.77</v>
      </c>
      <c r="J114" s="60" t="n">
        <v>-0.1516970694</v>
      </c>
      <c r="K114" s="37">
        <f>IF(AND(ISNUMBER(H114),ISNUMBER(I114)),"Y","N")</f>
        <v/>
      </c>
      <c r="L114" s="39">
        <f>IF(K114="Y",I114/H114-1,"")</f>
        <v/>
      </c>
      <c r="M114" s="57">
        <f>IF(K114="Y",LN(1+L114),"")</f>
        <v/>
      </c>
      <c r="N114" s="57">
        <f>IF(K114="Y",MAX(MIN(M114,Assumptions!$C$8),Assumptions!$B$8),"")</f>
        <v/>
      </c>
      <c r="O114" s="57">
        <f>IF(K114="Y",AVERAGEIFS($N$5:$N$504,$C$5:$C$504,C114),"")</f>
        <v/>
      </c>
      <c r="P114" s="57">
        <f>IF(K114="Y",N114-O114,"")</f>
        <v/>
      </c>
      <c r="Q114" s="37">
        <f>IF(G114="N",COUNTIFS($F$5:$F$504,F114),"")</f>
        <v/>
      </c>
      <c r="R114" s="37">
        <f>IF(G114="N",COUNTIFS($F$5:$F$504,F114,$C$5:$C$504,C114)-1,"")</f>
        <v/>
      </c>
      <c r="S114" s="57">
        <f>IF(G114="N",LN(Q114),"")</f>
        <v/>
      </c>
      <c r="T114" s="57">
        <f>IF(G114="N",LN(1+R114),"")</f>
        <v/>
      </c>
      <c r="U114" s="39">
        <f>IF(AND(K114="Y",ISNUMBER(J114)),(1+L114)/(1+J114)-1,"")</f>
        <v/>
      </c>
      <c r="V114" s="57">
        <f>IF(ISNUMBER(U114),LN(1+U114),"")</f>
        <v/>
      </c>
      <c r="W114" s="57">
        <f>IF(ISNUMBER(V114),MAX(MIN(V114,Assumptions!$C$9),Assumptions!$B$9),"")</f>
        <v/>
      </c>
      <c r="X114" s="57">
        <f>IF(AND(K114="Y",ISNUMBER(J114)),LN(1+J114),"")</f>
        <v/>
      </c>
      <c r="Y114" s="57">
        <f>IF(ISNUMBER(X114),MAX(MIN(X114,Assumptions!$C$10),Assumptions!$B$10),"")</f>
        <v/>
      </c>
      <c r="Z114" s="57">
        <f>IF(ISNUMBER(W114),W114-AVERAGEIFS($W$5:$W$504,$C$5:$C$504,C114),"")</f>
        <v/>
      </c>
      <c r="AA114" s="57">
        <f>IF(ISNUMBER(Y114),Y114-AVERAGEIFS($Y$5:$Y$504,$C$5:$C$504,C114),"")</f>
        <v/>
      </c>
    </row>
    <row r="115" ht="15" customHeight="1" s="74">
      <c r="A115" s="56" t="inlineStr">
        <is>
          <t>AEP</t>
        </is>
      </c>
      <c r="B115" s="56" t="inlineStr">
        <is>
          <t>American Electric Power</t>
        </is>
      </c>
      <c r="C115" s="56" t="inlineStr">
        <is>
          <t>Utilities</t>
        </is>
      </c>
      <c r="D115" s="56" t="inlineStr">
        <is>
          <t>Electric Utilities</t>
        </is>
      </c>
      <c r="E115" s="56" t="inlineStr">
        <is>
          <t>Columbus, Ohio</t>
        </is>
      </c>
      <c r="F115" s="37">
        <f>IFERROR(VLOOKUP(E115,Metro_Map!$A$4:$B$187,2,FALSE()),E115)</f>
        <v/>
      </c>
      <c r="G115" s="37">
        <f>IF(F115="Foreign domicile","Y","N")</f>
        <v/>
      </c>
      <c r="H115" s="59" t="n">
        <v>98.12</v>
      </c>
      <c r="I115" s="59" t="n">
        <v>126.13</v>
      </c>
      <c r="J115" s="60" t="n">
        <v>0.2383466135</v>
      </c>
      <c r="K115" s="37">
        <f>IF(AND(ISNUMBER(H115),ISNUMBER(I115)),"Y","N")</f>
        <v/>
      </c>
      <c r="L115" s="39">
        <f>IF(K115="Y",I115/H115-1,"")</f>
        <v/>
      </c>
      <c r="M115" s="57">
        <f>IF(K115="Y",LN(1+L115),"")</f>
        <v/>
      </c>
      <c r="N115" s="57">
        <f>IF(K115="Y",MAX(MIN(M115,Assumptions!$C$8),Assumptions!$B$8),"")</f>
        <v/>
      </c>
      <c r="O115" s="57">
        <f>IF(K115="Y",AVERAGEIFS($N$5:$N$504,$C$5:$C$504,C115),"")</f>
        <v/>
      </c>
      <c r="P115" s="57">
        <f>IF(K115="Y",N115-O115,"")</f>
        <v/>
      </c>
      <c r="Q115" s="37">
        <f>IF(G115="N",COUNTIFS($F$5:$F$504,F115),"")</f>
        <v/>
      </c>
      <c r="R115" s="37">
        <f>IF(G115="N",COUNTIFS($F$5:$F$504,F115,$C$5:$C$504,C115)-1,"")</f>
        <v/>
      </c>
      <c r="S115" s="57">
        <f>IF(G115="N",LN(Q115),"")</f>
        <v/>
      </c>
      <c r="T115" s="57">
        <f>IF(G115="N",LN(1+R115),"")</f>
        <v/>
      </c>
      <c r="U115" s="39">
        <f>IF(AND(K115="Y",ISNUMBER(J115)),(1+L115)/(1+J115)-1,"")</f>
        <v/>
      </c>
      <c r="V115" s="57">
        <f>IF(ISNUMBER(U115),LN(1+U115),"")</f>
        <v/>
      </c>
      <c r="W115" s="57">
        <f>IF(ISNUMBER(V115),MAX(MIN(V115,Assumptions!$C$9),Assumptions!$B$9),"")</f>
        <v/>
      </c>
      <c r="X115" s="57">
        <f>IF(AND(K115="Y",ISNUMBER(J115)),LN(1+J115),"")</f>
        <v/>
      </c>
      <c r="Y115" s="57">
        <f>IF(ISNUMBER(X115),MAX(MIN(X115,Assumptions!$C$10),Assumptions!$B$10),"")</f>
        <v/>
      </c>
      <c r="Z115" s="57">
        <f>IF(ISNUMBER(W115),W115-AVERAGEIFS($W$5:$W$504,$C$5:$C$504,C115),"")</f>
        <v/>
      </c>
      <c r="AA115" s="57">
        <f>IF(ISNUMBER(Y115),Y115-AVERAGEIFS($Y$5:$Y$504,$C$5:$C$504,C115),"")</f>
        <v/>
      </c>
    </row>
    <row r="116" ht="15" customHeight="1" s="74">
      <c r="A116" s="56" t="inlineStr">
        <is>
          <t>BBWI</t>
        </is>
      </c>
      <c r="B116" s="56" t="inlineStr">
        <is>
          <t>Bath &amp; Body Works, Inc.</t>
        </is>
      </c>
      <c r="C116" s="56" t="inlineStr">
        <is>
          <t>Consumer Discretionary</t>
        </is>
      </c>
      <c r="D116" s="56" t="inlineStr">
        <is>
          <t>Other Specialty Retail</t>
        </is>
      </c>
      <c r="E116" s="56" t="inlineStr">
        <is>
          <t>Columbus, Ohio</t>
        </is>
      </c>
      <c r="F116" s="37">
        <f>IFERROR(VLOOKUP(E116,Metro_Map!$A$4:$B$187,2,FALSE()),E116)</f>
        <v/>
      </c>
      <c r="G116" s="37">
        <f>IF(F116="Foreign domicile","Y","N")</f>
        <v/>
      </c>
      <c r="H116" s="59" t="n">
        <v>36.75</v>
      </c>
      <c r="I116" s="59" t="n">
        <v>18.95</v>
      </c>
      <c r="J116" s="60" t="n">
        <v>-0.3466160658</v>
      </c>
      <c r="K116" s="37">
        <f>IF(AND(ISNUMBER(H116),ISNUMBER(I116)),"Y","N")</f>
        <v/>
      </c>
      <c r="L116" s="39">
        <f>IF(K116="Y",I116/H116-1,"")</f>
        <v/>
      </c>
      <c r="M116" s="57">
        <f>IF(K116="Y",LN(1+L116),"")</f>
        <v/>
      </c>
      <c r="N116" s="57">
        <f>IF(K116="Y",MAX(MIN(M116,Assumptions!$C$8),Assumptions!$B$8),"")</f>
        <v/>
      </c>
      <c r="O116" s="57">
        <f>IF(K116="Y",AVERAGEIFS($N$5:$N$504,$C$5:$C$504,C116),"")</f>
        <v/>
      </c>
      <c r="P116" s="57">
        <f>IF(K116="Y",N116-O116,"")</f>
        <v/>
      </c>
      <c r="Q116" s="37">
        <f>IF(G116="N",COUNTIFS($F$5:$F$504,F116),"")</f>
        <v/>
      </c>
      <c r="R116" s="37">
        <f>IF(G116="N",COUNTIFS($F$5:$F$504,F116,$C$5:$C$504,C116)-1,"")</f>
        <v/>
      </c>
      <c r="S116" s="57">
        <f>IF(G116="N",LN(Q116),"")</f>
        <v/>
      </c>
      <c r="T116" s="57">
        <f>IF(G116="N",LN(1+R116),"")</f>
        <v/>
      </c>
      <c r="U116" s="39">
        <f>IF(AND(K116="Y",ISNUMBER(J116)),(1+L116)/(1+J116)-1,"")</f>
        <v/>
      </c>
      <c r="V116" s="57">
        <f>IF(ISNUMBER(U116),LN(1+U116),"")</f>
        <v/>
      </c>
      <c r="W116" s="57">
        <f>IF(ISNUMBER(V116),MAX(MIN(V116,Assumptions!$C$9),Assumptions!$B$9),"")</f>
        <v/>
      </c>
      <c r="X116" s="57">
        <f>IF(AND(K116="Y",ISNUMBER(J116)),LN(1+J116),"")</f>
        <v/>
      </c>
      <c r="Y116" s="57">
        <f>IF(ISNUMBER(X116),MAX(MIN(X116,Assumptions!$C$10),Assumptions!$B$10),"")</f>
        <v/>
      </c>
      <c r="Z116" s="57">
        <f>IF(ISNUMBER(W116),W116-AVERAGEIFS($W$5:$W$504,$C$5:$C$504,C116),"")</f>
        <v/>
      </c>
      <c r="AA116" s="57">
        <f>IF(ISNUMBER(Y116),Y116-AVERAGEIFS($Y$5:$Y$504,$C$5:$C$504,C116),"")</f>
        <v/>
      </c>
    </row>
    <row r="117" ht="15" customHeight="1" s="74">
      <c r="A117" s="56" t="inlineStr">
        <is>
          <t>CAH</t>
        </is>
      </c>
      <c r="B117" s="56" t="inlineStr">
        <is>
          <t>Cardinal Health</t>
        </is>
      </c>
      <c r="C117" s="56" t="inlineStr">
        <is>
          <t>Health Care</t>
        </is>
      </c>
      <c r="D117" s="56" t="inlineStr">
        <is>
          <t>Health Care Distributors</t>
        </is>
      </c>
      <c r="E117" s="56" t="inlineStr">
        <is>
          <t>Dublin, Ohio</t>
        </is>
      </c>
      <c r="F117" s="37">
        <f>IFERROR(VLOOKUP(E117,Metro_Map!$A$4:$B$187,2,FALSE()),E117)</f>
        <v/>
      </c>
      <c r="G117" s="37">
        <f>IF(F117="Foreign domicile","Y","N")</f>
        <v/>
      </c>
      <c r="H117" s="59" t="n">
        <v>100.83</v>
      </c>
      <c r="I117" s="59" t="n">
        <v>247.74</v>
      </c>
      <c r="J117" s="60" t="n">
        <v>1.226188373</v>
      </c>
      <c r="K117" s="37">
        <f>IF(AND(ISNUMBER(H117),ISNUMBER(I117)),"Y","N")</f>
        <v/>
      </c>
      <c r="L117" s="39">
        <f>IF(K117="Y",I117/H117-1,"")</f>
        <v/>
      </c>
      <c r="M117" s="57">
        <f>IF(K117="Y",LN(1+L117),"")</f>
        <v/>
      </c>
      <c r="N117" s="57">
        <f>IF(K117="Y",MAX(MIN(M117,Assumptions!$C$8),Assumptions!$B$8),"")</f>
        <v/>
      </c>
      <c r="O117" s="57">
        <f>IF(K117="Y",AVERAGEIFS($N$5:$N$504,$C$5:$C$504,C117),"")</f>
        <v/>
      </c>
      <c r="P117" s="57">
        <f>IF(K117="Y",N117-O117,"")</f>
        <v/>
      </c>
      <c r="Q117" s="37">
        <f>IF(G117="N",COUNTIFS($F$5:$F$504,F117),"")</f>
        <v/>
      </c>
      <c r="R117" s="37">
        <f>IF(G117="N",COUNTIFS($F$5:$F$504,F117,$C$5:$C$504,C117)-1,"")</f>
        <v/>
      </c>
      <c r="S117" s="57">
        <f>IF(G117="N",LN(Q117),"")</f>
        <v/>
      </c>
      <c r="T117" s="57">
        <f>IF(G117="N",LN(1+R117),"")</f>
        <v/>
      </c>
      <c r="U117" s="39">
        <f>IF(AND(K117="Y",ISNUMBER(J117)),(1+L117)/(1+J117)-1,"")</f>
        <v/>
      </c>
      <c r="V117" s="57">
        <f>IF(ISNUMBER(U117),LN(1+U117),"")</f>
        <v/>
      </c>
      <c r="W117" s="57">
        <f>IF(ISNUMBER(V117),MAX(MIN(V117,Assumptions!$C$9),Assumptions!$B$9),"")</f>
        <v/>
      </c>
      <c r="X117" s="57">
        <f>IF(AND(K117="Y",ISNUMBER(J117)),LN(1+J117),"")</f>
        <v/>
      </c>
      <c r="Y117" s="57">
        <f>IF(ISNUMBER(X117),MAX(MIN(X117,Assumptions!$C$10),Assumptions!$B$10),"")</f>
        <v/>
      </c>
      <c r="Z117" s="57">
        <f>IF(ISNUMBER(W117),W117-AVERAGEIFS($W$5:$W$504,$C$5:$C$504,C117),"")</f>
        <v/>
      </c>
      <c r="AA117" s="57">
        <f>IF(ISNUMBER(Y117),Y117-AVERAGEIFS($Y$5:$Y$504,$C$5:$C$504,C117),"")</f>
        <v/>
      </c>
    </row>
    <row r="118" ht="15" customHeight="1" s="74">
      <c r="A118" s="56" t="inlineStr">
        <is>
          <t>HBAN</t>
        </is>
      </c>
      <c r="B118" s="56" t="inlineStr">
        <is>
          <t>Huntington Bancshares</t>
        </is>
      </c>
      <c r="C118" s="56" t="inlineStr">
        <is>
          <t>Financials</t>
        </is>
      </c>
      <c r="D118" s="56" t="inlineStr">
        <is>
          <t>Regional Banks</t>
        </is>
      </c>
      <c r="E118" s="56" t="inlineStr">
        <is>
          <t>Columbus, Ohio; Detroit, Michigan</t>
        </is>
      </c>
      <c r="F118" s="37">
        <f>IFERROR(VLOOKUP(E118,Metro_Map!$A$4:$B$187,2,FALSE()),E118)</f>
        <v/>
      </c>
      <c r="G118" s="37">
        <f>IF(F118="Foreign domicile","Y","N")</f>
        <v/>
      </c>
      <c r="H118" s="59" t="n">
        <v>14.95</v>
      </c>
      <c r="I118" s="59" t="n">
        <v>15.1</v>
      </c>
      <c r="J118" s="60" t="n">
        <v>-0.01093951094</v>
      </c>
      <c r="K118" s="37">
        <f>IF(AND(ISNUMBER(H118),ISNUMBER(I118)),"Y","N")</f>
        <v/>
      </c>
      <c r="L118" s="39">
        <f>IF(K118="Y",I118/H118-1,"")</f>
        <v/>
      </c>
      <c r="M118" s="57">
        <f>IF(K118="Y",LN(1+L118),"")</f>
        <v/>
      </c>
      <c r="N118" s="57">
        <f>IF(K118="Y",MAX(MIN(M118,Assumptions!$C$8),Assumptions!$B$8),"")</f>
        <v/>
      </c>
      <c r="O118" s="57">
        <f>IF(K118="Y",AVERAGEIFS($N$5:$N$504,$C$5:$C$504,C118),"")</f>
        <v/>
      </c>
      <c r="P118" s="57">
        <f>IF(K118="Y",N118-O118,"")</f>
        <v/>
      </c>
      <c r="Q118" s="37">
        <f>IF(G118="N",COUNTIFS($F$5:$F$504,F118),"")</f>
        <v/>
      </c>
      <c r="R118" s="37">
        <f>IF(G118="N",COUNTIFS($F$5:$F$504,F118,$C$5:$C$504,C118)-1,"")</f>
        <v/>
      </c>
      <c r="S118" s="57">
        <f>IF(G118="N",LN(Q118),"")</f>
        <v/>
      </c>
      <c r="T118" s="57">
        <f>IF(G118="N",LN(1+R118),"")</f>
        <v/>
      </c>
      <c r="U118" s="39">
        <f>IF(AND(K118="Y",ISNUMBER(J118)),(1+L118)/(1+J118)-1,"")</f>
        <v/>
      </c>
      <c r="V118" s="57">
        <f>IF(ISNUMBER(U118),LN(1+U118),"")</f>
        <v/>
      </c>
      <c r="W118" s="57">
        <f>IF(ISNUMBER(V118),MAX(MIN(V118,Assumptions!$C$9),Assumptions!$B$9),"")</f>
        <v/>
      </c>
      <c r="X118" s="57">
        <f>IF(AND(K118="Y",ISNUMBER(J118)),LN(1+J118),"")</f>
        <v/>
      </c>
      <c r="Y118" s="57">
        <f>IF(ISNUMBER(X118),MAX(MIN(X118,Assumptions!$C$10),Assumptions!$B$10),"")</f>
        <v/>
      </c>
      <c r="Z118" s="57">
        <f>IF(ISNUMBER(W118),W118-AVERAGEIFS($W$5:$W$504,$C$5:$C$504,C118),"")</f>
        <v/>
      </c>
      <c r="AA118" s="57">
        <f>IF(ISNUMBER(Y118),Y118-AVERAGEIFS($Y$5:$Y$504,$C$5:$C$504,C118),"")</f>
        <v/>
      </c>
    </row>
    <row r="119" ht="15" customHeight="1" s="74">
      <c r="A119" s="56" t="inlineStr">
        <is>
          <t>MTD</t>
        </is>
      </c>
      <c r="B119" s="56" t="inlineStr">
        <is>
          <t>Mettler Toledo</t>
        </is>
      </c>
      <c r="C119" s="56" t="inlineStr">
        <is>
          <t>Health Care</t>
        </is>
      </c>
      <c r="D119" s="56" t="inlineStr">
        <is>
          <t>Life Sciences Tools &amp; Services</t>
        </is>
      </c>
      <c r="E119" s="56" t="inlineStr">
        <is>
          <t>Columbus, Ohio</t>
        </is>
      </c>
      <c r="F119" s="37">
        <f>IFERROR(VLOOKUP(E119,Metro_Map!$A$4:$B$187,2,FALSE()),E119)</f>
        <v/>
      </c>
      <c r="G119" s="37">
        <f>IF(F119="Foreign domicile","Y","N")</f>
        <v/>
      </c>
      <c r="H119" s="59" t="n">
        <v>1521.03</v>
      </c>
      <c r="I119" s="59" t="n">
        <v>1609.27</v>
      </c>
      <c r="J119" s="60" t="n">
        <v>0.1947264737</v>
      </c>
      <c r="K119" s="37">
        <f>IF(AND(ISNUMBER(H119),ISNUMBER(I119)),"Y","N")</f>
        <v/>
      </c>
      <c r="L119" s="39">
        <f>IF(K119="Y",I119/H119-1,"")</f>
        <v/>
      </c>
      <c r="M119" s="57">
        <f>IF(K119="Y",LN(1+L119),"")</f>
        <v/>
      </c>
      <c r="N119" s="57">
        <f>IF(K119="Y",MAX(MIN(M119,Assumptions!$C$8),Assumptions!$B$8),"")</f>
        <v/>
      </c>
      <c r="O119" s="57">
        <f>IF(K119="Y",AVERAGEIFS($N$5:$N$504,$C$5:$C$504,C119),"")</f>
        <v/>
      </c>
      <c r="P119" s="57">
        <f>IF(K119="Y",N119-O119,"")</f>
        <v/>
      </c>
      <c r="Q119" s="37">
        <f>IF(G119="N",COUNTIFS($F$5:$F$504,F119),"")</f>
        <v/>
      </c>
      <c r="R119" s="37">
        <f>IF(G119="N",COUNTIFS($F$5:$F$504,F119,$C$5:$C$504,C119)-1,"")</f>
        <v/>
      </c>
      <c r="S119" s="57">
        <f>IF(G119="N",LN(Q119),"")</f>
        <v/>
      </c>
      <c r="T119" s="57">
        <f>IF(G119="N",LN(1+R119),"")</f>
        <v/>
      </c>
      <c r="U119" s="39">
        <f>IF(AND(K119="Y",ISNUMBER(J119)),(1+L119)/(1+J119)-1,"")</f>
        <v/>
      </c>
      <c r="V119" s="57">
        <f>IF(ISNUMBER(U119),LN(1+U119),"")</f>
        <v/>
      </c>
      <c r="W119" s="57">
        <f>IF(ISNUMBER(V119),MAX(MIN(V119,Assumptions!$C$9),Assumptions!$B$9),"")</f>
        <v/>
      </c>
      <c r="X119" s="57">
        <f>IF(AND(K119="Y",ISNUMBER(J119)),LN(1+J119),"")</f>
        <v/>
      </c>
      <c r="Y119" s="57">
        <f>IF(ISNUMBER(X119),MAX(MIN(X119,Assumptions!$C$10),Assumptions!$B$10),"")</f>
        <v/>
      </c>
      <c r="Z119" s="57">
        <f>IF(ISNUMBER(W119),W119-AVERAGEIFS($W$5:$W$504,$C$5:$C$504,C119),"")</f>
        <v/>
      </c>
      <c r="AA119" s="57">
        <f>IF(ISNUMBER(Y119),Y119-AVERAGEIFS($Y$5:$Y$504,$C$5:$C$504,C119),"")</f>
        <v/>
      </c>
    </row>
    <row r="120" ht="15" customHeight="1" s="74">
      <c r="A120" s="56" t="inlineStr">
        <is>
          <t>AFL</t>
        </is>
      </c>
      <c r="B120" s="56" t="inlineStr">
        <is>
          <t>Aflac</t>
        </is>
      </c>
      <c r="C120" s="56" t="inlineStr">
        <is>
          <t>Financials</t>
        </is>
      </c>
      <c r="D120" s="56" t="inlineStr">
        <is>
          <t>Life &amp; Health Insurance</t>
        </is>
      </c>
      <c r="E120" s="56" t="inlineStr">
        <is>
          <t>Columbus, Georgia</t>
        </is>
      </c>
      <c r="F120" s="37">
        <f>IFERROR(VLOOKUP(E120,Metro_Map!$A$4:$B$187,2,FALSE()),E120)</f>
        <v/>
      </c>
      <c r="G120" s="37">
        <f>IF(F120="Foreign domicile","Y","N")</f>
        <v/>
      </c>
      <c r="H120" s="59" t="n">
        <v>95.38</v>
      </c>
      <c r="I120" s="59" t="n">
        <v>118.21</v>
      </c>
      <c r="J120" s="60" t="n">
        <v>0.1177529367</v>
      </c>
      <c r="K120" s="37">
        <f>IF(AND(ISNUMBER(H120),ISNUMBER(I120)),"Y","N")</f>
        <v/>
      </c>
      <c r="L120" s="39">
        <f>IF(K120="Y",I120/H120-1,"")</f>
        <v/>
      </c>
      <c r="M120" s="57">
        <f>IF(K120="Y",LN(1+L120),"")</f>
        <v/>
      </c>
      <c r="N120" s="57">
        <f>IF(K120="Y",MAX(MIN(M120,Assumptions!$C$8),Assumptions!$B$8),"")</f>
        <v/>
      </c>
      <c r="O120" s="57">
        <f>IF(K120="Y",AVERAGEIFS($N$5:$N$504,$C$5:$C$504,C120),"")</f>
        <v/>
      </c>
      <c r="P120" s="57">
        <f>IF(K120="Y",N120-O120,"")</f>
        <v/>
      </c>
      <c r="Q120" s="37">
        <f>IF(G120="N",COUNTIFS($F$5:$F$504,F120),"")</f>
        <v/>
      </c>
      <c r="R120" s="37">
        <f>IF(G120="N",COUNTIFS($F$5:$F$504,F120,$C$5:$C$504,C120)-1,"")</f>
        <v/>
      </c>
      <c r="S120" s="57">
        <f>IF(G120="N",LN(Q120),"")</f>
        <v/>
      </c>
      <c r="T120" s="57">
        <f>IF(G120="N",LN(1+R120),"")</f>
        <v/>
      </c>
      <c r="U120" s="39">
        <f>IF(AND(K120="Y",ISNUMBER(J120)),(1+L120)/(1+J120)-1,"")</f>
        <v/>
      </c>
      <c r="V120" s="57">
        <f>IF(ISNUMBER(U120),LN(1+U120),"")</f>
        <v/>
      </c>
      <c r="W120" s="57">
        <f>IF(ISNUMBER(V120),MAX(MIN(V120,Assumptions!$C$9),Assumptions!$B$9),"")</f>
        <v/>
      </c>
      <c r="X120" s="57">
        <f>IF(AND(K120="Y",ISNUMBER(J120)),LN(1+J120),"")</f>
        <v/>
      </c>
      <c r="Y120" s="57">
        <f>IF(ISNUMBER(X120),MAX(MIN(X120,Assumptions!$C$10),Assumptions!$B$10),"")</f>
        <v/>
      </c>
      <c r="Z120" s="57">
        <f>IF(ISNUMBER(W120),W120-AVERAGEIFS($W$5:$W$504,$C$5:$C$504,C120),"")</f>
        <v/>
      </c>
      <c r="AA120" s="57">
        <f>IF(ISNUMBER(Y120),Y120-AVERAGEIFS($Y$5:$Y$504,$C$5:$C$504,C120),"")</f>
        <v/>
      </c>
    </row>
    <row r="121" ht="15" customHeight="1" s="74">
      <c r="A121" s="56" t="inlineStr">
        <is>
          <t>CMI</t>
        </is>
      </c>
      <c r="B121" s="56" t="inlineStr">
        <is>
          <t>Cummins</t>
        </is>
      </c>
      <c r="C121" s="56" t="inlineStr">
        <is>
          <t>Industrials</t>
        </is>
      </c>
      <c r="D121" s="56" t="inlineStr">
        <is>
          <t>Construction Machinery &amp; Heavy Transportation Equipment</t>
        </is>
      </c>
      <c r="E121" s="56" t="inlineStr">
        <is>
          <t>Columbus, Indiana</t>
        </is>
      </c>
      <c r="F121" s="37">
        <f>IFERROR(VLOOKUP(E121,Metro_Map!$A$4:$B$187,2,FALSE()),E121)</f>
        <v/>
      </c>
      <c r="G121" s="37">
        <f>IF(F121="Foreign domicile","Y","N")</f>
        <v/>
      </c>
      <c r="H121" s="59" t="n">
        <v>291.8</v>
      </c>
      <c r="I121" s="59" t="n">
        <v>525.96</v>
      </c>
      <c r="J121" s="60" t="n">
        <v>0.4858376121</v>
      </c>
      <c r="K121" s="37">
        <f>IF(AND(ISNUMBER(H121),ISNUMBER(I121)),"Y","N")</f>
        <v/>
      </c>
      <c r="L121" s="39">
        <f>IF(K121="Y",I121/H121-1,"")</f>
        <v/>
      </c>
      <c r="M121" s="57">
        <f>IF(K121="Y",LN(1+L121),"")</f>
        <v/>
      </c>
      <c r="N121" s="57">
        <f>IF(K121="Y",MAX(MIN(M121,Assumptions!$C$8),Assumptions!$B$8),"")</f>
        <v/>
      </c>
      <c r="O121" s="57">
        <f>IF(K121="Y",AVERAGEIFS($N$5:$N$504,$C$5:$C$504,C121),"")</f>
        <v/>
      </c>
      <c r="P121" s="57">
        <f>IF(K121="Y",N121-O121,"")</f>
        <v/>
      </c>
      <c r="Q121" s="37">
        <f>IF(G121="N",COUNTIFS($F$5:$F$504,F121),"")</f>
        <v/>
      </c>
      <c r="R121" s="37">
        <f>IF(G121="N",COUNTIFS($F$5:$F$504,F121,$C$5:$C$504,C121)-1,"")</f>
        <v/>
      </c>
      <c r="S121" s="57">
        <f>IF(G121="N",LN(Q121),"")</f>
        <v/>
      </c>
      <c r="T121" s="57">
        <f>IF(G121="N",LN(1+R121),"")</f>
        <v/>
      </c>
      <c r="U121" s="39">
        <f>IF(AND(K121="Y",ISNUMBER(J121)),(1+L121)/(1+J121)-1,"")</f>
        <v/>
      </c>
      <c r="V121" s="57">
        <f>IF(ISNUMBER(U121),LN(1+U121),"")</f>
        <v/>
      </c>
      <c r="W121" s="57">
        <f>IF(ISNUMBER(V121),MAX(MIN(V121,Assumptions!$C$9),Assumptions!$B$9),"")</f>
        <v/>
      </c>
      <c r="X121" s="57">
        <f>IF(AND(K121="Y",ISNUMBER(J121)),LN(1+J121),"")</f>
        <v/>
      </c>
      <c r="Y121" s="57">
        <f>IF(ISNUMBER(X121),MAX(MIN(X121,Assumptions!$C$10),Assumptions!$B$10),"")</f>
        <v/>
      </c>
      <c r="Z121" s="57">
        <f>IF(ISNUMBER(W121),W121-AVERAGEIFS($W$5:$W$504,$C$5:$C$504,C121),"")</f>
        <v/>
      </c>
      <c r="AA121" s="57">
        <f>IF(ISNUMBER(Y121),Y121-AVERAGEIFS($Y$5:$Y$504,$C$5:$C$504,C121),"")</f>
        <v/>
      </c>
    </row>
    <row r="122" ht="15" customHeight="1" s="74">
      <c r="A122" s="56" t="inlineStr">
        <is>
          <t>GLW</t>
        </is>
      </c>
      <c r="B122" s="56" t="inlineStr">
        <is>
          <t>Corning Inc.</t>
        </is>
      </c>
      <c r="C122" s="56" t="inlineStr">
        <is>
          <t>Information Technology</t>
        </is>
      </c>
      <c r="D122" s="56" t="inlineStr">
        <is>
          <t>Electronic Components</t>
        </is>
      </c>
      <c r="E122" s="56" t="inlineStr">
        <is>
          <t>Corning, New York</t>
        </is>
      </c>
      <c r="F122" s="37">
        <f>IFERROR(VLOOKUP(E122,Metro_Map!$A$4:$B$187,2,FALSE()),E122)</f>
        <v/>
      </c>
      <c r="G122" s="37">
        <f>IF(F122="Foreign domicile","Y","N")</f>
        <v/>
      </c>
      <c r="H122" s="59" t="n">
        <v>40.01</v>
      </c>
      <c r="I122" s="59" t="n">
        <v>140.89</v>
      </c>
      <c r="J122" s="60" t="n">
        <v>1.866328257</v>
      </c>
      <c r="K122" s="37">
        <f>IF(AND(ISNUMBER(H122),ISNUMBER(I122)),"Y","N")</f>
        <v/>
      </c>
      <c r="L122" s="39">
        <f>IF(K122="Y",I122/H122-1,"")</f>
        <v/>
      </c>
      <c r="M122" s="57">
        <f>IF(K122="Y",LN(1+L122),"")</f>
        <v/>
      </c>
      <c r="N122" s="57">
        <f>IF(K122="Y",MAX(MIN(M122,Assumptions!$C$8),Assumptions!$B$8),"")</f>
        <v/>
      </c>
      <c r="O122" s="57">
        <f>IF(K122="Y",AVERAGEIFS($N$5:$N$504,$C$5:$C$504,C122),"")</f>
        <v/>
      </c>
      <c r="P122" s="57">
        <f>IF(K122="Y",N122-O122,"")</f>
        <v/>
      </c>
      <c r="Q122" s="37">
        <f>IF(G122="N",COUNTIFS($F$5:$F$504,F122),"")</f>
        <v/>
      </c>
      <c r="R122" s="37">
        <f>IF(G122="N",COUNTIFS($F$5:$F$504,F122,$C$5:$C$504,C122)-1,"")</f>
        <v/>
      </c>
      <c r="S122" s="57">
        <f>IF(G122="N",LN(Q122),"")</f>
        <v/>
      </c>
      <c r="T122" s="57">
        <f>IF(G122="N",LN(1+R122),"")</f>
        <v/>
      </c>
      <c r="U122" s="39">
        <f>IF(AND(K122="Y",ISNUMBER(J122)),(1+L122)/(1+J122)-1,"")</f>
        <v/>
      </c>
      <c r="V122" s="57">
        <f>IF(ISNUMBER(U122),LN(1+U122),"")</f>
        <v/>
      </c>
      <c r="W122" s="57">
        <f>IF(ISNUMBER(V122),MAX(MIN(V122,Assumptions!$C$9),Assumptions!$B$9),"")</f>
        <v/>
      </c>
      <c r="X122" s="57">
        <f>IF(AND(K122="Y",ISNUMBER(J122)),LN(1+J122),"")</f>
        <v/>
      </c>
      <c r="Y122" s="57">
        <f>IF(ISNUMBER(X122),MAX(MIN(X122,Assumptions!$C$10),Assumptions!$B$10),"")</f>
        <v/>
      </c>
      <c r="Z122" s="57">
        <f>IF(ISNUMBER(W122),W122-AVERAGEIFS($W$5:$W$504,$C$5:$C$504,C122),"")</f>
        <v/>
      </c>
      <c r="AA122" s="57">
        <f>IF(ISNUMBER(Y122),Y122-AVERAGEIFS($Y$5:$Y$504,$C$5:$C$504,C122),"")</f>
        <v/>
      </c>
    </row>
    <row r="123" ht="15" customHeight="1" s="74">
      <c r="A123" s="56" t="inlineStr">
        <is>
          <t>POOL</t>
        </is>
      </c>
      <c r="B123" s="56" t="inlineStr">
        <is>
          <t>Pool Corporation</t>
        </is>
      </c>
      <c r="C123" s="56" t="inlineStr">
        <is>
          <t>Consumer Discretionary</t>
        </is>
      </c>
      <c r="D123" s="56" t="inlineStr">
        <is>
          <t>Distributors</t>
        </is>
      </c>
      <c r="E123" s="56" t="inlineStr">
        <is>
          <t>Covington, Louisiana</t>
        </is>
      </c>
      <c r="F123" s="37">
        <f>IFERROR(VLOOKUP(E123,Metro_Map!$A$4:$B$187,2,FALSE()),E123)</f>
        <v/>
      </c>
      <c r="G123" s="37">
        <f>IF(F123="Foreign domicile","Y","N")</f>
        <v/>
      </c>
      <c r="H123" s="59" t="n">
        <v>374.04</v>
      </c>
      <c r="I123" s="59" t="n">
        <v>158.12</v>
      </c>
      <c r="J123" s="60" t="n">
        <v>-0.5405237077</v>
      </c>
      <c r="K123" s="37">
        <f>IF(AND(ISNUMBER(H123),ISNUMBER(I123)),"Y","N")</f>
        <v/>
      </c>
      <c r="L123" s="39">
        <f>IF(K123="Y",I123/H123-1,"")</f>
        <v/>
      </c>
      <c r="M123" s="57">
        <f>IF(K123="Y",LN(1+L123),"")</f>
        <v/>
      </c>
      <c r="N123" s="57">
        <f>IF(K123="Y",MAX(MIN(M123,Assumptions!$C$8),Assumptions!$B$8),"")</f>
        <v/>
      </c>
      <c r="O123" s="57">
        <f>IF(K123="Y",AVERAGEIFS($N$5:$N$504,$C$5:$C$504,C123),"")</f>
        <v/>
      </c>
      <c r="P123" s="57">
        <f>IF(K123="Y",N123-O123,"")</f>
        <v/>
      </c>
      <c r="Q123" s="37">
        <f>IF(G123="N",COUNTIFS($F$5:$F$504,F123),"")</f>
        <v/>
      </c>
      <c r="R123" s="37">
        <f>IF(G123="N",COUNTIFS($F$5:$F$504,F123,$C$5:$C$504,C123)-1,"")</f>
        <v/>
      </c>
      <c r="S123" s="57">
        <f>IF(G123="N",LN(Q123),"")</f>
        <v/>
      </c>
      <c r="T123" s="57">
        <f>IF(G123="N",LN(1+R123),"")</f>
        <v/>
      </c>
      <c r="U123" s="39">
        <f>IF(AND(K123="Y",ISNUMBER(J123)),(1+L123)/(1+J123)-1,"")</f>
        <v/>
      </c>
      <c r="V123" s="57">
        <f>IF(ISNUMBER(U123),LN(1+U123),"")</f>
        <v/>
      </c>
      <c r="W123" s="57">
        <f>IF(ISNUMBER(V123),MAX(MIN(V123,Assumptions!$C$9),Assumptions!$B$9),"")</f>
        <v/>
      </c>
      <c r="X123" s="57">
        <f>IF(AND(K123="Y",ISNUMBER(J123)),LN(1+J123),"")</f>
        <v/>
      </c>
      <c r="Y123" s="57">
        <f>IF(ISNUMBER(X123),MAX(MIN(X123,Assumptions!$C$10),Assumptions!$B$10),"")</f>
        <v/>
      </c>
      <c r="Z123" s="57">
        <f>IF(ISNUMBER(W123),W123-AVERAGEIFS($W$5:$W$504,$C$5:$C$504,C123),"")</f>
        <v/>
      </c>
      <c r="AA123" s="57">
        <f>IF(ISNUMBER(Y123),Y123-AVERAGEIFS($Y$5:$Y$504,$C$5:$C$504,C123),"")</f>
        <v/>
      </c>
    </row>
    <row r="124" ht="15" customHeight="1" s="74">
      <c r="A124" s="56" t="inlineStr">
        <is>
          <t>AAL</t>
        </is>
      </c>
      <c r="B124" s="56" t="inlineStr">
        <is>
          <t>American Airlines Group</t>
        </is>
      </c>
      <c r="C124" s="56" t="inlineStr">
        <is>
          <t>Industrials</t>
        </is>
      </c>
      <c r="D124" s="56" t="inlineStr">
        <is>
          <t>Passenger Airlines</t>
        </is>
      </c>
      <c r="E124" s="56" t="inlineStr">
        <is>
          <t>Fort Worth, Texas</t>
        </is>
      </c>
      <c r="F124" s="37">
        <f>IFERROR(VLOOKUP(E124,Metro_Map!$A$4:$B$187,2,FALSE()),E124)</f>
        <v/>
      </c>
      <c r="G124" s="37">
        <f>IF(F124="Foreign domicile","Y","N")</f>
        <v/>
      </c>
      <c r="H124" s="59" t="n">
        <v>10.64</v>
      </c>
      <c r="I124" s="59" t="n">
        <v>11.79</v>
      </c>
      <c r="J124" s="60" t="n">
        <v>-0.07050796058</v>
      </c>
      <c r="K124" s="37">
        <f>IF(AND(ISNUMBER(H124),ISNUMBER(I124)),"Y","N")</f>
        <v/>
      </c>
      <c r="L124" s="39">
        <f>IF(K124="Y",I124/H124-1,"")</f>
        <v/>
      </c>
      <c r="M124" s="57">
        <f>IF(K124="Y",LN(1+L124),"")</f>
        <v/>
      </c>
      <c r="N124" s="57">
        <f>IF(K124="Y",MAX(MIN(M124,Assumptions!$C$8),Assumptions!$B$8),"")</f>
        <v/>
      </c>
      <c r="O124" s="57">
        <f>IF(K124="Y",AVERAGEIFS($N$5:$N$504,$C$5:$C$504,C124),"")</f>
        <v/>
      </c>
      <c r="P124" s="57">
        <f>IF(K124="Y",N124-O124,"")</f>
        <v/>
      </c>
      <c r="Q124" s="37">
        <f>IF(G124="N",COUNTIFS($F$5:$F$504,F124),"")</f>
        <v/>
      </c>
      <c r="R124" s="37">
        <f>IF(G124="N",COUNTIFS($F$5:$F$504,F124,$C$5:$C$504,C124)-1,"")</f>
        <v/>
      </c>
      <c r="S124" s="57">
        <f>IF(G124="N",LN(Q124),"")</f>
        <v/>
      </c>
      <c r="T124" s="57">
        <f>IF(G124="N",LN(1+R124),"")</f>
        <v/>
      </c>
      <c r="U124" s="39">
        <f>IF(AND(K124="Y",ISNUMBER(J124)),(1+L124)/(1+J124)-1,"")</f>
        <v/>
      </c>
      <c r="V124" s="57">
        <f>IF(ISNUMBER(U124),LN(1+U124),"")</f>
        <v/>
      </c>
      <c r="W124" s="57">
        <f>IF(ISNUMBER(V124),MAX(MIN(V124,Assumptions!$C$9),Assumptions!$B$9),"")</f>
        <v/>
      </c>
      <c r="X124" s="57">
        <f>IF(AND(K124="Y",ISNUMBER(J124)),LN(1+J124),"")</f>
        <v/>
      </c>
      <c r="Y124" s="57">
        <f>IF(ISNUMBER(X124),MAX(MIN(X124,Assumptions!$C$10),Assumptions!$B$10),"")</f>
        <v/>
      </c>
      <c r="Z124" s="57">
        <f>IF(ISNUMBER(W124),W124-AVERAGEIFS($W$5:$W$504,$C$5:$C$504,C124),"")</f>
        <v/>
      </c>
      <c r="AA124" s="57">
        <f>IF(ISNUMBER(Y124),Y124-AVERAGEIFS($Y$5:$Y$504,$C$5:$C$504,C124),"")</f>
        <v/>
      </c>
    </row>
    <row r="125" ht="15" customHeight="1" s="74">
      <c r="A125" s="56" t="inlineStr">
        <is>
          <t>ATO</t>
        </is>
      </c>
      <c r="B125" s="56" t="inlineStr">
        <is>
          <t>Atmos Energy</t>
        </is>
      </c>
      <c r="C125" s="56" t="inlineStr">
        <is>
          <t>Utilities</t>
        </is>
      </c>
      <c r="D125" s="56" t="inlineStr">
        <is>
          <t>Gas Utilities</t>
        </is>
      </c>
      <c r="E125" s="56" t="inlineStr">
        <is>
          <t>Dallas, Texas</t>
        </is>
      </c>
      <c r="F125" s="37">
        <f>IFERROR(VLOOKUP(E125,Metro_Map!$A$4:$B$187,2,FALSE()),E125)</f>
        <v/>
      </c>
      <c r="G125" s="37">
        <f>IF(F125="Foreign domicile","Y","N")</f>
        <v/>
      </c>
      <c r="H125" s="59" t="n">
        <v>127.88</v>
      </c>
      <c r="I125" s="59" t="n">
        <v>163.94</v>
      </c>
      <c r="J125" s="60" t="n">
        <v>0.188360632</v>
      </c>
      <c r="K125" s="37">
        <f>IF(AND(ISNUMBER(H125),ISNUMBER(I125)),"Y","N")</f>
        <v/>
      </c>
      <c r="L125" s="39">
        <f>IF(K125="Y",I125/H125-1,"")</f>
        <v/>
      </c>
      <c r="M125" s="57">
        <f>IF(K125="Y",LN(1+L125),"")</f>
        <v/>
      </c>
      <c r="N125" s="57">
        <f>IF(K125="Y",MAX(MIN(M125,Assumptions!$C$8),Assumptions!$B$8),"")</f>
        <v/>
      </c>
      <c r="O125" s="57">
        <f>IF(K125="Y",AVERAGEIFS($N$5:$N$504,$C$5:$C$504,C125),"")</f>
        <v/>
      </c>
      <c r="P125" s="57">
        <f>IF(K125="Y",N125-O125,"")</f>
        <v/>
      </c>
      <c r="Q125" s="37">
        <f>IF(G125="N",COUNTIFS($F$5:$F$504,F125),"")</f>
        <v/>
      </c>
      <c r="R125" s="37">
        <f>IF(G125="N",COUNTIFS($F$5:$F$504,F125,$C$5:$C$504,C125)-1,"")</f>
        <v/>
      </c>
      <c r="S125" s="57">
        <f>IF(G125="N",LN(Q125),"")</f>
        <v/>
      </c>
      <c r="T125" s="57">
        <f>IF(G125="N",LN(1+R125),"")</f>
        <v/>
      </c>
      <c r="U125" s="39">
        <f>IF(AND(K125="Y",ISNUMBER(J125)),(1+L125)/(1+J125)-1,"")</f>
        <v/>
      </c>
      <c r="V125" s="57">
        <f>IF(ISNUMBER(U125),LN(1+U125),"")</f>
        <v/>
      </c>
      <c r="W125" s="57">
        <f>IF(ISNUMBER(V125),MAX(MIN(V125,Assumptions!$C$9),Assumptions!$B$9),"")</f>
        <v/>
      </c>
      <c r="X125" s="57">
        <f>IF(AND(K125="Y",ISNUMBER(J125)),LN(1+J125),"")</f>
        <v/>
      </c>
      <c r="Y125" s="57">
        <f>IF(ISNUMBER(X125),MAX(MIN(X125,Assumptions!$C$10),Assumptions!$B$10),"")</f>
        <v/>
      </c>
      <c r="Z125" s="57">
        <f>IF(ISNUMBER(W125),W125-AVERAGEIFS($W$5:$W$504,$C$5:$C$504,C125),"")</f>
        <v/>
      </c>
      <c r="AA125" s="57">
        <f>IF(ISNUMBER(Y125),Y125-AVERAGEIFS($Y$5:$Y$504,$C$5:$C$504,C125),"")</f>
        <v/>
      </c>
    </row>
    <row r="126" ht="15" customHeight="1" s="74">
      <c r="A126" s="56" t="inlineStr">
        <is>
          <t>BLDR</t>
        </is>
      </c>
      <c r="B126" s="56" t="inlineStr">
        <is>
          <t>Builders FirstSource</t>
        </is>
      </c>
      <c r="C126" s="56" t="inlineStr">
        <is>
          <t>Industrials</t>
        </is>
      </c>
      <c r="D126" s="56" t="inlineStr">
        <is>
          <t>Building Products</t>
        </is>
      </c>
      <c r="E126" s="56" t="inlineStr">
        <is>
          <t>Irving, Texas</t>
        </is>
      </c>
      <c r="F126" s="37">
        <f>IFERROR(VLOOKUP(E126,Metro_Map!$A$4:$B$187,2,FALSE()),E126)</f>
        <v/>
      </c>
      <c r="G126" s="37">
        <f>IF(F126="Foreign domicile","Y","N")</f>
        <v/>
      </c>
      <c r="H126" s="59" t="n">
        <v>167.37</v>
      </c>
      <c r="I126" s="59" t="n">
        <v>50.52</v>
      </c>
      <c r="J126" s="60" t="n">
        <v>-0.7026907564</v>
      </c>
      <c r="K126" s="37">
        <f>IF(AND(ISNUMBER(H126),ISNUMBER(I126)),"Y","N")</f>
        <v/>
      </c>
      <c r="L126" s="39">
        <f>IF(K126="Y",I126/H126-1,"")</f>
        <v/>
      </c>
      <c r="M126" s="57">
        <f>IF(K126="Y",LN(1+L126),"")</f>
        <v/>
      </c>
      <c r="N126" s="57">
        <f>IF(K126="Y",MAX(MIN(M126,Assumptions!$C$8),Assumptions!$B$8),"")</f>
        <v/>
      </c>
      <c r="O126" s="57">
        <f>IF(K126="Y",AVERAGEIFS($N$5:$N$504,$C$5:$C$504,C126),"")</f>
        <v/>
      </c>
      <c r="P126" s="57">
        <f>IF(K126="Y",N126-O126,"")</f>
        <v/>
      </c>
      <c r="Q126" s="37">
        <f>IF(G126="N",COUNTIFS($F$5:$F$504,F126),"")</f>
        <v/>
      </c>
      <c r="R126" s="37">
        <f>IF(G126="N",COUNTIFS($F$5:$F$504,F126,$C$5:$C$504,C126)-1,"")</f>
        <v/>
      </c>
      <c r="S126" s="57">
        <f>IF(G126="N",LN(Q126),"")</f>
        <v/>
      </c>
      <c r="T126" s="57">
        <f>IF(G126="N",LN(1+R126),"")</f>
        <v/>
      </c>
      <c r="U126" s="39">
        <f>IF(AND(K126="Y",ISNUMBER(J126)),(1+L126)/(1+J126)-1,"")</f>
        <v/>
      </c>
      <c r="V126" s="57">
        <f>IF(ISNUMBER(U126),LN(1+U126),"")</f>
        <v/>
      </c>
      <c r="W126" s="57">
        <f>IF(ISNUMBER(V126),MAX(MIN(V126,Assumptions!$C$9),Assumptions!$B$9),"")</f>
        <v/>
      </c>
      <c r="X126" s="57">
        <f>IF(AND(K126="Y",ISNUMBER(J126)),LN(1+J126),"")</f>
        <v/>
      </c>
      <c r="Y126" s="57">
        <f>IF(ISNUMBER(X126),MAX(MIN(X126,Assumptions!$C$10),Assumptions!$B$10),"")</f>
        <v/>
      </c>
      <c r="Z126" s="57">
        <f>IF(ISNUMBER(W126),W126-AVERAGEIFS($W$5:$W$504,$C$5:$C$504,C126),"")</f>
        <v/>
      </c>
      <c r="AA126" s="57">
        <f>IF(ISNUMBER(Y126),Y126-AVERAGEIFS($Y$5:$Y$504,$C$5:$C$504,C126),"")</f>
        <v/>
      </c>
    </row>
    <row r="127" ht="15" customHeight="1" s="74">
      <c r="A127" s="56" t="inlineStr">
        <is>
          <t>CAT</t>
        </is>
      </c>
      <c r="B127" s="56" t="inlineStr">
        <is>
          <t>Caterpillar Inc.</t>
        </is>
      </c>
      <c r="C127" s="56" t="inlineStr">
        <is>
          <t>Industrials</t>
        </is>
      </c>
      <c r="D127" s="56" t="inlineStr">
        <is>
          <t>Construction Machinery &amp; Heavy Transportation Equipment</t>
        </is>
      </c>
      <c r="E127" s="56" t="inlineStr">
        <is>
          <t>Irving, Texas</t>
        </is>
      </c>
      <c r="F127" s="37">
        <f>IFERROR(VLOOKUP(E127,Metro_Map!$A$4:$B$187,2,FALSE()),E127)</f>
        <v/>
      </c>
      <c r="G127" s="37">
        <f>IF(F127="Foreign domicile","Y","N")</f>
        <v/>
      </c>
      <c r="H127" s="59" t="n">
        <v>346.2</v>
      </c>
      <c r="I127" s="59" t="n">
        <v>748.98</v>
      </c>
      <c r="J127" s="60" t="n">
        <v>0.9067741346</v>
      </c>
      <c r="K127" s="37">
        <f>IF(AND(ISNUMBER(H127),ISNUMBER(I127)),"Y","N")</f>
        <v/>
      </c>
      <c r="L127" s="39">
        <f>IF(K127="Y",I127/H127-1,"")</f>
        <v/>
      </c>
      <c r="M127" s="57">
        <f>IF(K127="Y",LN(1+L127),"")</f>
        <v/>
      </c>
      <c r="N127" s="57">
        <f>IF(K127="Y",MAX(MIN(M127,Assumptions!$C$8),Assumptions!$B$8),"")</f>
        <v/>
      </c>
      <c r="O127" s="57">
        <f>IF(K127="Y",AVERAGEIFS($N$5:$N$504,$C$5:$C$504,C127),"")</f>
        <v/>
      </c>
      <c r="P127" s="57">
        <f>IF(K127="Y",N127-O127,"")</f>
        <v/>
      </c>
      <c r="Q127" s="37">
        <f>IF(G127="N",COUNTIFS($F$5:$F$504,F127),"")</f>
        <v/>
      </c>
      <c r="R127" s="37">
        <f>IF(G127="N",COUNTIFS($F$5:$F$504,F127,$C$5:$C$504,C127)-1,"")</f>
        <v/>
      </c>
      <c r="S127" s="57">
        <f>IF(G127="N",LN(Q127),"")</f>
        <v/>
      </c>
      <c r="T127" s="57">
        <f>IF(G127="N",LN(1+R127),"")</f>
        <v/>
      </c>
      <c r="U127" s="39">
        <f>IF(AND(K127="Y",ISNUMBER(J127)),(1+L127)/(1+J127)-1,"")</f>
        <v/>
      </c>
      <c r="V127" s="57">
        <f>IF(ISNUMBER(U127),LN(1+U127),"")</f>
        <v/>
      </c>
      <c r="W127" s="57">
        <f>IF(ISNUMBER(V127),MAX(MIN(V127,Assumptions!$C$9),Assumptions!$B$9),"")</f>
        <v/>
      </c>
      <c r="X127" s="57">
        <f>IF(AND(K127="Y",ISNUMBER(J127)),LN(1+J127),"")</f>
        <v/>
      </c>
      <c r="Y127" s="57">
        <f>IF(ISNUMBER(X127),MAX(MIN(X127,Assumptions!$C$10),Assumptions!$B$10),"")</f>
        <v/>
      </c>
      <c r="Z127" s="57">
        <f>IF(ISNUMBER(W127),W127-AVERAGEIFS($W$5:$W$504,$C$5:$C$504,C127),"")</f>
        <v/>
      </c>
      <c r="AA127" s="57">
        <f>IF(ISNUMBER(Y127),Y127-AVERAGEIFS($Y$5:$Y$504,$C$5:$C$504,C127),"")</f>
        <v/>
      </c>
    </row>
    <row r="128" ht="15" customHeight="1" s="74">
      <c r="A128" s="56" t="inlineStr">
        <is>
          <t>CBRE</t>
        </is>
      </c>
      <c r="B128" s="56" t="inlineStr">
        <is>
          <t>CBRE Group</t>
        </is>
      </c>
      <c r="C128" s="56" t="inlineStr">
        <is>
          <t>Real Estate</t>
        </is>
      </c>
      <c r="D128" s="56" t="inlineStr">
        <is>
          <t>Real Estate Services</t>
        </is>
      </c>
      <c r="E128" s="56" t="inlineStr">
        <is>
          <t>Dallas, Texas</t>
        </is>
      </c>
      <c r="F128" s="37">
        <f>IFERROR(VLOOKUP(E128,Metro_Map!$A$4:$B$187,2,FALSE()),E128)</f>
        <v/>
      </c>
      <c r="G128" s="37">
        <f>IF(F128="Foreign domicile","Y","N")</f>
        <v/>
      </c>
      <c r="H128" s="59" t="n">
        <v>112.71</v>
      </c>
      <c r="I128" s="59" t="n">
        <v>128.87</v>
      </c>
      <c r="J128" s="60" t="n">
        <v>0.004750593824</v>
      </c>
      <c r="K128" s="37">
        <f>IF(AND(ISNUMBER(H128),ISNUMBER(I128)),"Y","N")</f>
        <v/>
      </c>
      <c r="L128" s="39">
        <f>IF(K128="Y",I128/H128-1,"")</f>
        <v/>
      </c>
      <c r="M128" s="57">
        <f>IF(K128="Y",LN(1+L128),"")</f>
        <v/>
      </c>
      <c r="N128" s="57">
        <f>IF(K128="Y",MAX(MIN(M128,Assumptions!$C$8),Assumptions!$B$8),"")</f>
        <v/>
      </c>
      <c r="O128" s="57">
        <f>IF(K128="Y",AVERAGEIFS($N$5:$N$504,$C$5:$C$504,C128),"")</f>
        <v/>
      </c>
      <c r="P128" s="57">
        <f>IF(K128="Y",N128-O128,"")</f>
        <v/>
      </c>
      <c r="Q128" s="37">
        <f>IF(G128="N",COUNTIFS($F$5:$F$504,F128),"")</f>
        <v/>
      </c>
      <c r="R128" s="37">
        <f>IF(G128="N",COUNTIFS($F$5:$F$504,F128,$C$5:$C$504,C128)-1,"")</f>
        <v/>
      </c>
      <c r="S128" s="57">
        <f>IF(G128="N",LN(Q128),"")</f>
        <v/>
      </c>
      <c r="T128" s="57">
        <f>IF(G128="N",LN(1+R128),"")</f>
        <v/>
      </c>
      <c r="U128" s="39">
        <f>IF(AND(K128="Y",ISNUMBER(J128)),(1+L128)/(1+J128)-1,"")</f>
        <v/>
      </c>
      <c r="V128" s="57">
        <f>IF(ISNUMBER(U128),LN(1+U128),"")</f>
        <v/>
      </c>
      <c r="W128" s="57">
        <f>IF(ISNUMBER(V128),MAX(MIN(V128,Assumptions!$C$9),Assumptions!$B$9),"")</f>
        <v/>
      </c>
      <c r="X128" s="57">
        <f>IF(AND(K128="Y",ISNUMBER(J128)),LN(1+J128),"")</f>
        <v/>
      </c>
      <c r="Y128" s="57">
        <f>IF(ISNUMBER(X128),MAX(MIN(X128,Assumptions!$C$10),Assumptions!$B$10),"")</f>
        <v/>
      </c>
      <c r="Z128" s="57">
        <f>IF(ISNUMBER(W128),W128-AVERAGEIFS($W$5:$W$504,$C$5:$C$504,C128),"")</f>
        <v/>
      </c>
      <c r="AA128" s="57">
        <f>IF(ISNUMBER(Y128),Y128-AVERAGEIFS($Y$5:$Y$504,$C$5:$C$504,C128),"")</f>
        <v/>
      </c>
    </row>
    <row r="129" ht="15" customHeight="1" s="74">
      <c r="A129" s="56" t="inlineStr">
        <is>
          <t>CE</t>
        </is>
      </c>
      <c r="B129" s="56" t="inlineStr">
        <is>
          <t>Celanese</t>
        </is>
      </c>
      <c r="C129" s="56" t="inlineStr">
        <is>
          <t>Materials</t>
        </is>
      </c>
      <c r="D129" s="56" t="inlineStr">
        <is>
          <t>Specialty Chemicals</t>
        </is>
      </c>
      <c r="E129" s="56" t="inlineStr">
        <is>
          <t>Irving, Texas</t>
        </is>
      </c>
      <c r="F129" s="37">
        <f>IFERROR(VLOOKUP(E129,Metro_Map!$A$4:$B$187,2,FALSE()),E129)</f>
        <v/>
      </c>
      <c r="G129" s="37">
        <f>IF(F129="Foreign domicile","Y","N")</f>
        <v/>
      </c>
      <c r="H129" s="59" t="n">
        <v>141.15</v>
      </c>
      <c r="I129" s="59" t="n">
        <v>45.82</v>
      </c>
      <c r="J129" s="60" t="n">
        <v>-0.4904395604</v>
      </c>
      <c r="K129" s="37">
        <f>IF(AND(ISNUMBER(H129),ISNUMBER(I129)),"Y","N")</f>
        <v/>
      </c>
      <c r="L129" s="39">
        <f>IF(K129="Y",I129/H129-1,"")</f>
        <v/>
      </c>
      <c r="M129" s="57">
        <f>IF(K129="Y",LN(1+L129),"")</f>
        <v/>
      </c>
      <c r="N129" s="57">
        <f>IF(K129="Y",MAX(MIN(M129,Assumptions!$C$8),Assumptions!$B$8),"")</f>
        <v/>
      </c>
      <c r="O129" s="57">
        <f>IF(K129="Y",AVERAGEIFS($N$5:$N$504,$C$5:$C$504,C129),"")</f>
        <v/>
      </c>
      <c r="P129" s="57">
        <f>IF(K129="Y",N129-O129,"")</f>
        <v/>
      </c>
      <c r="Q129" s="37">
        <f>IF(G129="N",COUNTIFS($F$5:$F$504,F129),"")</f>
        <v/>
      </c>
      <c r="R129" s="37">
        <f>IF(G129="N",COUNTIFS($F$5:$F$504,F129,$C$5:$C$504,C129)-1,"")</f>
        <v/>
      </c>
      <c r="S129" s="57">
        <f>IF(G129="N",LN(Q129),"")</f>
        <v/>
      </c>
      <c r="T129" s="57">
        <f>IF(G129="N",LN(1+R129),"")</f>
        <v/>
      </c>
      <c r="U129" s="39">
        <f>IF(AND(K129="Y",ISNUMBER(J129)),(1+L129)/(1+J129)-1,"")</f>
        <v/>
      </c>
      <c r="V129" s="57">
        <f>IF(ISNUMBER(U129),LN(1+U129),"")</f>
        <v/>
      </c>
      <c r="W129" s="57">
        <f>IF(ISNUMBER(V129),MAX(MIN(V129,Assumptions!$C$9),Assumptions!$B$9),"")</f>
        <v/>
      </c>
      <c r="X129" s="57">
        <f>IF(AND(K129="Y",ISNUMBER(J129)),LN(1+J129),"")</f>
        <v/>
      </c>
      <c r="Y129" s="57">
        <f>IF(ISNUMBER(X129),MAX(MIN(X129,Assumptions!$C$10),Assumptions!$B$10),"")</f>
        <v/>
      </c>
      <c r="Z129" s="57">
        <f>IF(ISNUMBER(W129),W129-AVERAGEIFS($W$5:$W$504,$C$5:$C$504,C129),"")</f>
        <v/>
      </c>
      <c r="AA129" s="57">
        <f>IF(ISNUMBER(Y129),Y129-AVERAGEIFS($Y$5:$Y$504,$C$5:$C$504,C129),"")</f>
        <v/>
      </c>
    </row>
    <row r="130" ht="15" customHeight="1" s="74">
      <c r="A130" s="56" t="inlineStr">
        <is>
          <t>CPRT</t>
        </is>
      </c>
      <c r="B130" s="56" t="inlineStr">
        <is>
          <t>Copart</t>
        </is>
      </c>
      <c r="C130" s="56" t="inlineStr">
        <is>
          <t>Industrials</t>
        </is>
      </c>
      <c r="D130" s="56" t="inlineStr">
        <is>
          <t>Diversified Support Services</t>
        </is>
      </c>
      <c r="E130" s="56" t="inlineStr">
        <is>
          <t>Dallas, Texas</t>
        </is>
      </c>
      <c r="F130" s="37">
        <f>IFERROR(VLOOKUP(E130,Metro_Map!$A$4:$B$187,2,FALSE()),E130)</f>
        <v/>
      </c>
      <c r="G130" s="37">
        <f>IF(F130="Foreign domicile","Y","N")</f>
        <v/>
      </c>
      <c r="H130" s="59" t="n">
        <v>52.33</v>
      </c>
      <c r="I130" s="59" t="n">
        <v>26.27</v>
      </c>
      <c r="J130" s="60" t="n">
        <v>-0.4757042919</v>
      </c>
      <c r="K130" s="37">
        <f>IF(AND(ISNUMBER(H130),ISNUMBER(I130)),"Y","N")</f>
        <v/>
      </c>
      <c r="L130" s="39">
        <f>IF(K130="Y",I130/H130-1,"")</f>
        <v/>
      </c>
      <c r="M130" s="57">
        <f>IF(K130="Y",LN(1+L130),"")</f>
        <v/>
      </c>
      <c r="N130" s="57">
        <f>IF(K130="Y",MAX(MIN(M130,Assumptions!$C$8),Assumptions!$B$8),"")</f>
        <v/>
      </c>
      <c r="O130" s="57">
        <f>IF(K130="Y",AVERAGEIFS($N$5:$N$504,$C$5:$C$504,C130),"")</f>
        <v/>
      </c>
      <c r="P130" s="57">
        <f>IF(K130="Y",N130-O130,"")</f>
        <v/>
      </c>
      <c r="Q130" s="37">
        <f>IF(G130="N",COUNTIFS($F$5:$F$504,F130),"")</f>
        <v/>
      </c>
      <c r="R130" s="37">
        <f>IF(G130="N",COUNTIFS($F$5:$F$504,F130,$C$5:$C$504,C130)-1,"")</f>
        <v/>
      </c>
      <c r="S130" s="57">
        <f>IF(G130="N",LN(Q130),"")</f>
        <v/>
      </c>
      <c r="T130" s="57">
        <f>IF(G130="N",LN(1+R130),"")</f>
        <v/>
      </c>
      <c r="U130" s="39">
        <f>IF(AND(K130="Y",ISNUMBER(J130)),(1+L130)/(1+J130)-1,"")</f>
        <v/>
      </c>
      <c r="V130" s="57">
        <f>IF(ISNUMBER(U130),LN(1+U130),"")</f>
        <v/>
      </c>
      <c r="W130" s="57">
        <f>IF(ISNUMBER(V130),MAX(MIN(V130,Assumptions!$C$9),Assumptions!$B$9),"")</f>
        <v/>
      </c>
      <c r="X130" s="57">
        <f>IF(AND(K130="Y",ISNUMBER(J130)),LN(1+J130),"")</f>
        <v/>
      </c>
      <c r="Y130" s="57">
        <f>IF(ISNUMBER(X130),MAX(MIN(X130,Assumptions!$C$10),Assumptions!$B$10),"")</f>
        <v/>
      </c>
      <c r="Z130" s="57">
        <f>IF(ISNUMBER(W130),W130-AVERAGEIFS($W$5:$W$504,$C$5:$C$504,C130),"")</f>
        <v/>
      </c>
      <c r="AA130" s="57">
        <f>IF(ISNUMBER(Y130),Y130-AVERAGEIFS($Y$5:$Y$504,$C$5:$C$504,C130),"")</f>
        <v/>
      </c>
    </row>
    <row r="131" ht="15" customHeight="1" s="74">
      <c r="A131" s="56" t="inlineStr">
        <is>
          <t>DHI</t>
        </is>
      </c>
      <c r="B131" s="56" t="inlineStr">
        <is>
          <t>DR Horton</t>
        </is>
      </c>
      <c r="C131" s="56" t="inlineStr">
        <is>
          <t>Consumer Discretionary</t>
        </is>
      </c>
      <c r="D131" s="56" t="inlineStr">
        <is>
          <t>Homebuilding</t>
        </is>
      </c>
      <c r="E131" s="56" t="inlineStr">
        <is>
          <t>Arlington, Texas</t>
        </is>
      </c>
      <c r="F131" s="37">
        <f>IFERROR(VLOOKUP(E131,Metro_Map!$A$4:$B$187,2,FALSE()),E131)</f>
        <v/>
      </c>
      <c r="G131" s="37">
        <f>IF(F131="Foreign domicile","Y","N")</f>
        <v/>
      </c>
      <c r="H131" s="59" t="n">
        <v>179.93</v>
      </c>
      <c r="I131" s="59" t="n">
        <v>133.64</v>
      </c>
      <c r="J131" s="60" t="n">
        <v>-0.1913776187</v>
      </c>
      <c r="K131" s="37">
        <f>IF(AND(ISNUMBER(H131),ISNUMBER(I131)),"Y","N")</f>
        <v/>
      </c>
      <c r="L131" s="39">
        <f>IF(K131="Y",I131/H131-1,"")</f>
        <v/>
      </c>
      <c r="M131" s="57">
        <f>IF(K131="Y",LN(1+L131),"")</f>
        <v/>
      </c>
      <c r="N131" s="57">
        <f>IF(K131="Y",MAX(MIN(M131,Assumptions!$C$8),Assumptions!$B$8),"")</f>
        <v/>
      </c>
      <c r="O131" s="57">
        <f>IF(K131="Y",AVERAGEIFS($N$5:$N$504,$C$5:$C$504,C131),"")</f>
        <v/>
      </c>
      <c r="P131" s="57">
        <f>IF(K131="Y",N131-O131,"")</f>
        <v/>
      </c>
      <c r="Q131" s="37">
        <f>IF(G131="N",COUNTIFS($F$5:$F$504,F131),"")</f>
        <v/>
      </c>
      <c r="R131" s="37">
        <f>IF(G131="N",COUNTIFS($F$5:$F$504,F131,$C$5:$C$504,C131)-1,"")</f>
        <v/>
      </c>
      <c r="S131" s="57">
        <f>IF(G131="N",LN(Q131),"")</f>
        <v/>
      </c>
      <c r="T131" s="57">
        <f>IF(G131="N",LN(1+R131),"")</f>
        <v/>
      </c>
      <c r="U131" s="39">
        <f>IF(AND(K131="Y",ISNUMBER(J131)),(1+L131)/(1+J131)-1,"")</f>
        <v/>
      </c>
      <c r="V131" s="57">
        <f>IF(ISNUMBER(U131),LN(1+U131),"")</f>
        <v/>
      </c>
      <c r="W131" s="57">
        <f>IF(ISNUMBER(V131),MAX(MIN(V131,Assumptions!$C$9),Assumptions!$B$9),"")</f>
        <v/>
      </c>
      <c r="X131" s="57">
        <f>IF(AND(K131="Y",ISNUMBER(J131)),LN(1+J131),"")</f>
        <v/>
      </c>
      <c r="Y131" s="57">
        <f>IF(ISNUMBER(X131),MAX(MIN(X131,Assumptions!$C$10),Assumptions!$B$10),"")</f>
        <v/>
      </c>
      <c r="Z131" s="57">
        <f>IF(ISNUMBER(W131),W131-AVERAGEIFS($W$5:$W$504,$C$5:$C$504,C131),"")</f>
        <v/>
      </c>
      <c r="AA131" s="57">
        <f>IF(ISNUMBER(Y131),Y131-AVERAGEIFS($Y$5:$Y$504,$C$5:$C$504,C131),"")</f>
        <v/>
      </c>
    </row>
    <row r="132" ht="15" customHeight="1" s="74">
      <c r="A132" s="56" t="inlineStr">
        <is>
          <t>GL</t>
        </is>
      </c>
      <c r="B132" s="56" t="inlineStr">
        <is>
          <t>Globe Life</t>
        </is>
      </c>
      <c r="C132" s="56" t="inlineStr">
        <is>
          <t>Financials</t>
        </is>
      </c>
      <c r="D132" s="56" t="inlineStr">
        <is>
          <t>Life &amp; Health Insurance</t>
        </is>
      </c>
      <c r="E132" s="56" t="inlineStr">
        <is>
          <t>McKinney, Texas</t>
        </is>
      </c>
      <c r="F132" s="37">
        <f>IFERROR(VLOOKUP(E132,Metro_Map!$A$4:$B$187,2,FALSE()),E132)</f>
        <v/>
      </c>
      <c r="G132" s="37">
        <f>IF(F132="Foreign domicile","Y","N")</f>
        <v/>
      </c>
      <c r="H132" s="59" t="n">
        <v>92.73999999999999</v>
      </c>
      <c r="I132" s="59" t="n">
        <v>167.41</v>
      </c>
      <c r="J132" s="60" t="n">
        <v>0.6004023759</v>
      </c>
      <c r="K132" s="37">
        <f>IF(AND(ISNUMBER(H132),ISNUMBER(I132)),"Y","N")</f>
        <v/>
      </c>
      <c r="L132" s="39">
        <f>IF(K132="Y",I132/H132-1,"")</f>
        <v/>
      </c>
      <c r="M132" s="57">
        <f>IF(K132="Y",LN(1+L132),"")</f>
        <v/>
      </c>
      <c r="N132" s="57">
        <f>IF(K132="Y",MAX(MIN(M132,Assumptions!$C$8),Assumptions!$B$8),"")</f>
        <v/>
      </c>
      <c r="O132" s="57">
        <f>IF(K132="Y",AVERAGEIFS($N$5:$N$504,$C$5:$C$504,C132),"")</f>
        <v/>
      </c>
      <c r="P132" s="57">
        <f>IF(K132="Y",N132-O132,"")</f>
        <v/>
      </c>
      <c r="Q132" s="37">
        <f>IF(G132="N",COUNTIFS($F$5:$F$504,F132),"")</f>
        <v/>
      </c>
      <c r="R132" s="37">
        <f>IF(G132="N",COUNTIFS($F$5:$F$504,F132,$C$5:$C$504,C132)-1,"")</f>
        <v/>
      </c>
      <c r="S132" s="57">
        <f>IF(G132="N",LN(Q132),"")</f>
        <v/>
      </c>
      <c r="T132" s="57">
        <f>IF(G132="N",LN(1+R132),"")</f>
        <v/>
      </c>
      <c r="U132" s="39">
        <f>IF(AND(K132="Y",ISNUMBER(J132)),(1+L132)/(1+J132)-1,"")</f>
        <v/>
      </c>
      <c r="V132" s="57">
        <f>IF(ISNUMBER(U132),LN(1+U132),"")</f>
        <v/>
      </c>
      <c r="W132" s="57">
        <f>IF(ISNUMBER(V132),MAX(MIN(V132,Assumptions!$C$9),Assumptions!$B$9),"")</f>
        <v/>
      </c>
      <c r="X132" s="57">
        <f>IF(AND(K132="Y",ISNUMBER(J132)),LN(1+J132),"")</f>
        <v/>
      </c>
      <c r="Y132" s="57">
        <f>IF(ISNUMBER(X132),MAX(MIN(X132,Assumptions!$C$10),Assumptions!$B$10),"")</f>
        <v/>
      </c>
      <c r="Z132" s="57">
        <f>IF(ISNUMBER(W132),W132-AVERAGEIFS($W$5:$W$504,$C$5:$C$504,C132),"")</f>
        <v/>
      </c>
      <c r="AA132" s="57">
        <f>IF(ISNUMBER(Y132),Y132-AVERAGEIFS($Y$5:$Y$504,$C$5:$C$504,C132),"")</f>
        <v/>
      </c>
    </row>
    <row r="133" ht="15" customHeight="1" s="74">
      <c r="A133" s="56" t="inlineStr">
        <is>
          <t>INVH</t>
        </is>
      </c>
      <c r="B133" s="56" t="inlineStr">
        <is>
          <t>Invitation Homes</t>
        </is>
      </c>
      <c r="C133" s="56" t="inlineStr">
        <is>
          <t>Real Estate</t>
        </is>
      </c>
      <c r="D133" s="56" t="inlineStr">
        <is>
          <t>Single-Family Residential REITs</t>
        </is>
      </c>
      <c r="E133" s="56" t="inlineStr">
        <is>
          <t>Dallas, Texas</t>
        </is>
      </c>
      <c r="F133" s="37">
        <f>IFERROR(VLOOKUP(E133,Metro_Map!$A$4:$B$187,2,FALSE()),E133)</f>
        <v/>
      </c>
      <c r="G133" s="37">
        <f>IF(F133="Foreign domicile","Y","N")</f>
        <v/>
      </c>
      <c r="H133" s="59" t="n">
        <v>35.27</v>
      </c>
      <c r="I133" s="59" t="n">
        <v>26.54</v>
      </c>
      <c r="J133" s="60" t="n">
        <v>-0.1689398636</v>
      </c>
      <c r="K133" s="37">
        <f>IF(AND(ISNUMBER(H133),ISNUMBER(I133)),"Y","N")</f>
        <v/>
      </c>
      <c r="L133" s="39">
        <f>IF(K133="Y",I133/H133-1,"")</f>
        <v/>
      </c>
      <c r="M133" s="57">
        <f>IF(K133="Y",LN(1+L133),"")</f>
        <v/>
      </c>
      <c r="N133" s="57">
        <f>IF(K133="Y",MAX(MIN(M133,Assumptions!$C$8),Assumptions!$B$8),"")</f>
        <v/>
      </c>
      <c r="O133" s="57">
        <f>IF(K133="Y",AVERAGEIFS($N$5:$N$504,$C$5:$C$504,C133),"")</f>
        <v/>
      </c>
      <c r="P133" s="57">
        <f>IF(K133="Y",N133-O133,"")</f>
        <v/>
      </c>
      <c r="Q133" s="37">
        <f>IF(G133="N",COUNTIFS($F$5:$F$504,F133),"")</f>
        <v/>
      </c>
      <c r="R133" s="37">
        <f>IF(G133="N",COUNTIFS($F$5:$F$504,F133,$C$5:$C$504,C133)-1,"")</f>
        <v/>
      </c>
      <c r="S133" s="57">
        <f>IF(G133="N",LN(Q133),"")</f>
        <v/>
      </c>
      <c r="T133" s="57">
        <f>IF(G133="N",LN(1+R133),"")</f>
        <v/>
      </c>
      <c r="U133" s="39">
        <f>IF(AND(K133="Y",ISNUMBER(J133)),(1+L133)/(1+J133)-1,"")</f>
        <v/>
      </c>
      <c r="V133" s="57">
        <f>IF(ISNUMBER(U133),LN(1+U133),"")</f>
        <v/>
      </c>
      <c r="W133" s="57">
        <f>IF(ISNUMBER(V133),MAX(MIN(V133,Assumptions!$C$9),Assumptions!$B$9),"")</f>
        <v/>
      </c>
      <c r="X133" s="57">
        <f>IF(AND(K133="Y",ISNUMBER(J133)),LN(1+J133),"")</f>
        <v/>
      </c>
      <c r="Y133" s="57">
        <f>IF(ISNUMBER(X133),MAX(MIN(X133,Assumptions!$C$10),Assumptions!$B$10),"")</f>
        <v/>
      </c>
      <c r="Z133" s="57">
        <f>IF(ISNUMBER(W133),W133-AVERAGEIFS($W$5:$W$504,$C$5:$C$504,C133),"")</f>
        <v/>
      </c>
      <c r="AA133" s="57">
        <f>IF(ISNUMBER(Y133),Y133-AVERAGEIFS($Y$5:$Y$504,$C$5:$C$504,C133),"")</f>
        <v/>
      </c>
    </row>
    <row r="134" ht="15" customHeight="1" s="74">
      <c r="A134" s="56" t="inlineStr">
        <is>
          <t>J</t>
        </is>
      </c>
      <c r="B134" s="56" t="inlineStr">
        <is>
          <t>Jacobs Solutions</t>
        </is>
      </c>
      <c r="C134" s="56" t="inlineStr">
        <is>
          <t>Industrials</t>
        </is>
      </c>
      <c r="D134" s="56" t="inlineStr">
        <is>
          <t>Construction &amp; Engineering</t>
        </is>
      </c>
      <c r="E134" s="56" t="inlineStr">
        <is>
          <t>Dallas, Texas</t>
        </is>
      </c>
      <c r="F134" s="37">
        <f>IFERROR(VLOOKUP(E134,Metro_Map!$A$4:$B$187,2,FALSE()),E134)</f>
        <v/>
      </c>
      <c r="G134" s="37">
        <f>IF(F134="Foreign domicile","Y","N")</f>
        <v/>
      </c>
      <c r="H134" s="59" t="n">
        <v>120.95</v>
      </c>
      <c r="I134" s="59" t="n">
        <v>142</v>
      </c>
      <c r="J134" s="60" t="n">
        <v>0.000998288648</v>
      </c>
      <c r="K134" s="37">
        <f>IF(AND(ISNUMBER(H134),ISNUMBER(I134)),"Y","N")</f>
        <v/>
      </c>
      <c r="L134" s="39">
        <f>IF(K134="Y",I134/H134-1,"")</f>
        <v/>
      </c>
      <c r="M134" s="57">
        <f>IF(K134="Y",LN(1+L134),"")</f>
        <v/>
      </c>
      <c r="N134" s="57">
        <f>IF(K134="Y",MAX(MIN(M134,Assumptions!$C$8),Assumptions!$B$8),"")</f>
        <v/>
      </c>
      <c r="O134" s="57">
        <f>IF(K134="Y",AVERAGEIFS($N$5:$N$504,$C$5:$C$504,C134),"")</f>
        <v/>
      </c>
      <c r="P134" s="57">
        <f>IF(K134="Y",N134-O134,"")</f>
        <v/>
      </c>
      <c r="Q134" s="37">
        <f>IF(G134="N",COUNTIFS($F$5:$F$504,F134),"")</f>
        <v/>
      </c>
      <c r="R134" s="37">
        <f>IF(G134="N",COUNTIFS($F$5:$F$504,F134,$C$5:$C$504,C134)-1,"")</f>
        <v/>
      </c>
      <c r="S134" s="57">
        <f>IF(G134="N",LN(Q134),"")</f>
        <v/>
      </c>
      <c r="T134" s="57">
        <f>IF(G134="N",LN(1+R134),"")</f>
        <v/>
      </c>
      <c r="U134" s="39">
        <f>IF(AND(K134="Y",ISNUMBER(J134)),(1+L134)/(1+J134)-1,"")</f>
        <v/>
      </c>
      <c r="V134" s="57">
        <f>IF(ISNUMBER(U134),LN(1+U134),"")</f>
        <v/>
      </c>
      <c r="W134" s="57">
        <f>IF(ISNUMBER(V134),MAX(MIN(V134,Assumptions!$C$9),Assumptions!$B$9),"")</f>
        <v/>
      </c>
      <c r="X134" s="57">
        <f>IF(AND(K134="Y",ISNUMBER(J134)),LN(1+J134),"")</f>
        <v/>
      </c>
      <c r="Y134" s="57">
        <f>IF(ISNUMBER(X134),MAX(MIN(X134,Assumptions!$C$10),Assumptions!$B$10),"")</f>
        <v/>
      </c>
      <c r="Z134" s="57">
        <f>IF(ISNUMBER(W134),W134-AVERAGEIFS($W$5:$W$504,$C$5:$C$504,C134),"")</f>
        <v/>
      </c>
      <c r="AA134" s="57">
        <f>IF(ISNUMBER(Y134),Y134-AVERAGEIFS($Y$5:$Y$504,$C$5:$C$504,C134),"")</f>
        <v/>
      </c>
    </row>
    <row r="135" ht="15" customHeight="1" s="74">
      <c r="A135" s="56" t="inlineStr">
        <is>
          <t>KMB</t>
        </is>
      </c>
      <c r="B135" s="56" t="inlineStr">
        <is>
          <t>Kimberly-Clark</t>
        </is>
      </c>
      <c r="C135" s="56" t="inlineStr">
        <is>
          <t>Consumer Staples</t>
        </is>
      </c>
      <c r="D135" s="56" t="inlineStr">
        <is>
          <t>Household Products</t>
        </is>
      </c>
      <c r="E135" s="56" t="inlineStr">
        <is>
          <t>Irving, Texas</t>
        </is>
      </c>
      <c r="F135" s="37">
        <f>IFERROR(VLOOKUP(E135,Metro_Map!$A$4:$B$187,2,FALSE()),E135)</f>
        <v/>
      </c>
      <c r="G135" s="37">
        <f>IF(F135="Foreign domicile","Y","N")</f>
        <v/>
      </c>
      <c r="H135" s="59" t="n">
        <v>135.05</v>
      </c>
      <c r="I135" s="59" t="n">
        <v>99.41</v>
      </c>
      <c r="J135" s="60" t="n">
        <v>-0.2321441816</v>
      </c>
      <c r="K135" s="37">
        <f>IF(AND(ISNUMBER(H135),ISNUMBER(I135)),"Y","N")</f>
        <v/>
      </c>
      <c r="L135" s="39">
        <f>IF(K135="Y",I135/H135-1,"")</f>
        <v/>
      </c>
      <c r="M135" s="57">
        <f>IF(K135="Y",LN(1+L135),"")</f>
        <v/>
      </c>
      <c r="N135" s="57">
        <f>IF(K135="Y",MAX(MIN(M135,Assumptions!$C$8),Assumptions!$B$8),"")</f>
        <v/>
      </c>
      <c r="O135" s="57">
        <f>IF(K135="Y",AVERAGEIFS($N$5:$N$504,$C$5:$C$504,C135),"")</f>
        <v/>
      </c>
      <c r="P135" s="57">
        <f>IF(K135="Y",N135-O135,"")</f>
        <v/>
      </c>
      <c r="Q135" s="37">
        <f>IF(G135="N",COUNTIFS($F$5:$F$504,F135),"")</f>
        <v/>
      </c>
      <c r="R135" s="37">
        <f>IF(G135="N",COUNTIFS($F$5:$F$504,F135,$C$5:$C$504,C135)-1,"")</f>
        <v/>
      </c>
      <c r="S135" s="57">
        <f>IF(G135="N",LN(Q135),"")</f>
        <v/>
      </c>
      <c r="T135" s="57">
        <f>IF(G135="N",LN(1+R135),"")</f>
        <v/>
      </c>
      <c r="U135" s="39">
        <f>IF(AND(K135="Y",ISNUMBER(J135)),(1+L135)/(1+J135)-1,"")</f>
        <v/>
      </c>
      <c r="V135" s="57">
        <f>IF(ISNUMBER(U135),LN(1+U135),"")</f>
        <v/>
      </c>
      <c r="W135" s="57">
        <f>IF(ISNUMBER(V135),MAX(MIN(V135,Assumptions!$C$9),Assumptions!$B$9),"")</f>
        <v/>
      </c>
      <c r="X135" s="57">
        <f>IF(AND(K135="Y",ISNUMBER(J135)),LN(1+J135),"")</f>
        <v/>
      </c>
      <c r="Y135" s="57">
        <f>IF(ISNUMBER(X135),MAX(MIN(X135,Assumptions!$C$10),Assumptions!$B$10),"")</f>
        <v/>
      </c>
      <c r="Z135" s="57">
        <f>IF(ISNUMBER(W135),W135-AVERAGEIFS($W$5:$W$504,$C$5:$C$504,C135),"")</f>
        <v/>
      </c>
      <c r="AA135" s="57">
        <f>IF(ISNUMBER(Y135),Y135-AVERAGEIFS($Y$5:$Y$504,$C$5:$C$504,C135),"")</f>
        <v/>
      </c>
    </row>
    <row r="136" ht="15" customHeight="1" s="74">
      <c r="A136" s="56" t="inlineStr">
        <is>
          <t>LUV</t>
        </is>
      </c>
      <c r="B136" s="56" t="inlineStr">
        <is>
          <t>Southwest Airlines</t>
        </is>
      </c>
      <c r="C136" s="56" t="inlineStr">
        <is>
          <t>Industrials</t>
        </is>
      </c>
      <c r="D136" s="56" t="inlineStr">
        <is>
          <t>Passenger Airlines</t>
        </is>
      </c>
      <c r="E136" s="56" t="inlineStr">
        <is>
          <t>Dallas, Texas</t>
        </is>
      </c>
      <c r="F136" s="37">
        <f>IFERROR(VLOOKUP(E136,Metro_Map!$A$4:$B$187,2,FALSE()),E136)</f>
        <v/>
      </c>
      <c r="G136" s="37">
        <f>IF(F136="Foreign domicile","Y","N")</f>
        <v/>
      </c>
      <c r="H136" s="59" t="n">
        <v>26.94</v>
      </c>
      <c r="I136" s="59" t="n">
        <v>39.34</v>
      </c>
      <c r="J136" s="60" t="n">
        <v>0.3232125367</v>
      </c>
      <c r="K136" s="37">
        <f>IF(AND(ISNUMBER(H136),ISNUMBER(I136)),"Y","N")</f>
        <v/>
      </c>
      <c r="L136" s="39">
        <f>IF(K136="Y",I136/H136-1,"")</f>
        <v/>
      </c>
      <c r="M136" s="57">
        <f>IF(K136="Y",LN(1+L136),"")</f>
        <v/>
      </c>
      <c r="N136" s="57">
        <f>IF(K136="Y",MAX(MIN(M136,Assumptions!$C$8),Assumptions!$B$8),"")</f>
        <v/>
      </c>
      <c r="O136" s="57">
        <f>IF(K136="Y",AVERAGEIFS($N$5:$N$504,$C$5:$C$504,C136),"")</f>
        <v/>
      </c>
      <c r="P136" s="57">
        <f>IF(K136="Y",N136-O136,"")</f>
        <v/>
      </c>
      <c r="Q136" s="37">
        <f>IF(G136="N",COUNTIFS($F$5:$F$504,F136),"")</f>
        <v/>
      </c>
      <c r="R136" s="37">
        <f>IF(G136="N",COUNTIFS($F$5:$F$504,F136,$C$5:$C$504,C136)-1,"")</f>
        <v/>
      </c>
      <c r="S136" s="57">
        <f>IF(G136="N",LN(Q136),"")</f>
        <v/>
      </c>
      <c r="T136" s="57">
        <f>IF(G136="N",LN(1+R136),"")</f>
        <v/>
      </c>
      <c r="U136" s="39">
        <f>IF(AND(K136="Y",ISNUMBER(J136)),(1+L136)/(1+J136)-1,"")</f>
        <v/>
      </c>
      <c r="V136" s="57">
        <f>IF(ISNUMBER(U136),LN(1+U136),"")</f>
        <v/>
      </c>
      <c r="W136" s="57">
        <f>IF(ISNUMBER(V136),MAX(MIN(V136,Assumptions!$C$9),Assumptions!$B$9),"")</f>
        <v/>
      </c>
      <c r="X136" s="57">
        <f>IF(AND(K136="Y",ISNUMBER(J136)),LN(1+J136),"")</f>
        <v/>
      </c>
      <c r="Y136" s="57">
        <f>IF(ISNUMBER(X136),MAX(MIN(X136,Assumptions!$C$10),Assumptions!$B$10),"")</f>
        <v/>
      </c>
      <c r="Z136" s="57">
        <f>IF(ISNUMBER(W136),W136-AVERAGEIFS($W$5:$W$504,$C$5:$C$504,C136),"")</f>
        <v/>
      </c>
      <c r="AA136" s="57">
        <f>IF(ISNUMBER(Y136),Y136-AVERAGEIFS($Y$5:$Y$504,$C$5:$C$504,C136),"")</f>
        <v/>
      </c>
    </row>
    <row r="137" ht="15" customHeight="1" s="74">
      <c r="A137" s="56" t="inlineStr">
        <is>
          <t>MCK</t>
        </is>
      </c>
      <c r="B137" s="56" t="inlineStr">
        <is>
          <t>McKesson Corporation</t>
        </is>
      </c>
      <c r="C137" s="56" t="inlineStr">
        <is>
          <t>Health Care</t>
        </is>
      </c>
      <c r="D137" s="56" t="inlineStr">
        <is>
          <t>Health Care Distributors</t>
        </is>
      </c>
      <c r="E137" s="56" t="inlineStr">
        <is>
          <t>Irving, Texas</t>
        </is>
      </c>
      <c r="F137" s="37">
        <f>IFERROR(VLOOKUP(E137,Metro_Map!$A$4:$B$187,2,FALSE()),E137)</f>
        <v/>
      </c>
      <c r="G137" s="37">
        <f>IF(F137="Foreign domicile","Y","N")</f>
        <v/>
      </c>
      <c r="H137" s="59" t="n">
        <v>617.02</v>
      </c>
      <c r="I137" s="59" t="n">
        <v>976.5700000000001</v>
      </c>
      <c r="J137" s="60" t="n">
        <v>0.8994631435</v>
      </c>
      <c r="K137" s="37">
        <f>IF(AND(ISNUMBER(H137),ISNUMBER(I137)),"Y","N")</f>
        <v/>
      </c>
      <c r="L137" s="39">
        <f>IF(K137="Y",I137/H137-1,"")</f>
        <v/>
      </c>
      <c r="M137" s="57">
        <f>IF(K137="Y",LN(1+L137),"")</f>
        <v/>
      </c>
      <c r="N137" s="57">
        <f>IF(K137="Y",MAX(MIN(M137,Assumptions!$C$8),Assumptions!$B$8),"")</f>
        <v/>
      </c>
      <c r="O137" s="57">
        <f>IF(K137="Y",AVERAGEIFS($N$5:$N$504,$C$5:$C$504,C137),"")</f>
        <v/>
      </c>
      <c r="P137" s="57">
        <f>IF(K137="Y",N137-O137,"")</f>
        <v/>
      </c>
      <c r="Q137" s="37">
        <f>IF(G137="N",COUNTIFS($F$5:$F$504,F137),"")</f>
        <v/>
      </c>
      <c r="R137" s="37">
        <f>IF(G137="N",COUNTIFS($F$5:$F$504,F137,$C$5:$C$504,C137)-1,"")</f>
        <v/>
      </c>
      <c r="S137" s="57">
        <f>IF(G137="N",LN(Q137),"")</f>
        <v/>
      </c>
      <c r="T137" s="57">
        <f>IF(G137="N",LN(1+R137),"")</f>
        <v/>
      </c>
      <c r="U137" s="39">
        <f>IF(AND(K137="Y",ISNUMBER(J137)),(1+L137)/(1+J137)-1,"")</f>
        <v/>
      </c>
      <c r="V137" s="57">
        <f>IF(ISNUMBER(U137),LN(1+U137),"")</f>
        <v/>
      </c>
      <c r="W137" s="57">
        <f>IF(ISNUMBER(V137),MAX(MIN(V137,Assumptions!$C$9),Assumptions!$B$9),"")</f>
        <v/>
      </c>
      <c r="X137" s="57">
        <f>IF(AND(K137="Y",ISNUMBER(J137)),LN(1+J137),"")</f>
        <v/>
      </c>
      <c r="Y137" s="57">
        <f>IF(ISNUMBER(X137),MAX(MIN(X137,Assumptions!$C$10),Assumptions!$B$10),"")</f>
        <v/>
      </c>
      <c r="Z137" s="57">
        <f>IF(ISNUMBER(W137),W137-AVERAGEIFS($W$5:$W$504,$C$5:$C$504,C137),"")</f>
        <v/>
      </c>
      <c r="AA137" s="57">
        <f>IF(ISNUMBER(Y137),Y137-AVERAGEIFS($Y$5:$Y$504,$C$5:$C$504,C137),"")</f>
        <v/>
      </c>
    </row>
    <row r="138" ht="15" customHeight="1" s="74">
      <c r="A138" s="56" t="inlineStr">
        <is>
          <t>MTCH</t>
        </is>
      </c>
      <c r="B138" s="56" t="inlineStr">
        <is>
          <t>Match Group</t>
        </is>
      </c>
      <c r="C138" s="56" t="inlineStr">
        <is>
          <t>Communication Services</t>
        </is>
      </c>
      <c r="D138" s="56" t="inlineStr">
        <is>
          <t>Interactive Media &amp; Services</t>
        </is>
      </c>
      <c r="E138" s="56" t="inlineStr">
        <is>
          <t>Dallas, Texas</t>
        </is>
      </c>
      <c r="F138" s="37">
        <f>IFERROR(VLOOKUP(E138,Metro_Map!$A$4:$B$187,2,FALSE()),E138)</f>
        <v/>
      </c>
      <c r="G138" s="37">
        <f>IF(F138="Foreign domicile","Y","N")</f>
        <v/>
      </c>
      <c r="H138" s="59" t="n">
        <v>38.14</v>
      </c>
      <c r="I138" s="59" t="n">
        <v>42.4</v>
      </c>
      <c r="J138" s="60" t="n">
        <v>0.187601516</v>
      </c>
      <c r="K138" s="37">
        <f>IF(AND(ISNUMBER(H138),ISNUMBER(I138)),"Y","N")</f>
        <v/>
      </c>
      <c r="L138" s="39">
        <f>IF(K138="Y",I138/H138-1,"")</f>
        <v/>
      </c>
      <c r="M138" s="57">
        <f>IF(K138="Y",LN(1+L138),"")</f>
        <v/>
      </c>
      <c r="N138" s="57">
        <f>IF(K138="Y",MAX(MIN(M138,Assumptions!$C$8),Assumptions!$B$8),"")</f>
        <v/>
      </c>
      <c r="O138" s="57">
        <f>IF(K138="Y",AVERAGEIFS($N$5:$N$504,$C$5:$C$504,C138),"")</f>
        <v/>
      </c>
      <c r="P138" s="57">
        <f>IF(K138="Y",N138-O138,"")</f>
        <v/>
      </c>
      <c r="Q138" s="37">
        <f>IF(G138="N",COUNTIFS($F$5:$F$504,F138),"")</f>
        <v/>
      </c>
      <c r="R138" s="37">
        <f>IF(G138="N",COUNTIFS($F$5:$F$504,F138,$C$5:$C$504,C138)-1,"")</f>
        <v/>
      </c>
      <c r="S138" s="57">
        <f>IF(G138="N",LN(Q138),"")</f>
        <v/>
      </c>
      <c r="T138" s="57">
        <f>IF(G138="N",LN(1+R138),"")</f>
        <v/>
      </c>
      <c r="U138" s="39">
        <f>IF(AND(K138="Y",ISNUMBER(J138)),(1+L138)/(1+J138)-1,"")</f>
        <v/>
      </c>
      <c r="V138" s="57">
        <f>IF(ISNUMBER(U138),LN(1+U138),"")</f>
        <v/>
      </c>
      <c r="W138" s="57">
        <f>IF(ISNUMBER(V138),MAX(MIN(V138,Assumptions!$C$9),Assumptions!$B$9),"")</f>
        <v/>
      </c>
      <c r="X138" s="57">
        <f>IF(AND(K138="Y",ISNUMBER(J138)),LN(1+J138),"")</f>
        <v/>
      </c>
      <c r="Y138" s="57">
        <f>IF(ISNUMBER(X138),MAX(MIN(X138,Assumptions!$C$10),Assumptions!$B$10),"")</f>
        <v/>
      </c>
      <c r="Z138" s="57">
        <f>IF(ISNUMBER(W138),W138-AVERAGEIFS($W$5:$W$504,$C$5:$C$504,C138),"")</f>
        <v/>
      </c>
      <c r="AA138" s="57">
        <f>IF(ISNUMBER(Y138),Y138-AVERAGEIFS($Y$5:$Y$504,$C$5:$C$504,C138),"")</f>
        <v/>
      </c>
    </row>
    <row r="139" ht="15" customHeight="1" s="74">
      <c r="A139" s="56" t="inlineStr">
        <is>
          <t>SCHW</t>
        </is>
      </c>
      <c r="B139" s="56" t="inlineStr">
        <is>
          <t>Charles Schwab Corporation</t>
        </is>
      </c>
      <c r="C139" s="56" t="inlineStr">
        <is>
          <t>Financials</t>
        </is>
      </c>
      <c r="D139" s="56" t="inlineStr">
        <is>
          <t>Investment Banking &amp; Brokerage</t>
        </is>
      </c>
      <c r="E139" s="56" t="inlineStr">
        <is>
          <t>Westlake, Texas</t>
        </is>
      </c>
      <c r="F139" s="37">
        <f>IFERROR(VLOOKUP(E139,Metro_Map!$A$4:$B$187,2,FALSE()),E139)</f>
        <v/>
      </c>
      <c r="G139" s="37">
        <f>IF(F139="Foreign domicile","Y","N")</f>
        <v/>
      </c>
      <c r="H139" s="59" t="n">
        <v>65.19</v>
      </c>
      <c r="I139" s="59" t="n">
        <v>96.8</v>
      </c>
      <c r="J139" s="60" t="n">
        <v>0.3186088908</v>
      </c>
      <c r="K139" s="37">
        <f>IF(AND(ISNUMBER(H139),ISNUMBER(I139)),"Y","N")</f>
        <v/>
      </c>
      <c r="L139" s="39">
        <f>IF(K139="Y",I139/H139-1,"")</f>
        <v/>
      </c>
      <c r="M139" s="57">
        <f>IF(K139="Y",LN(1+L139),"")</f>
        <v/>
      </c>
      <c r="N139" s="57">
        <f>IF(K139="Y",MAX(MIN(M139,Assumptions!$C$8),Assumptions!$B$8),"")</f>
        <v/>
      </c>
      <c r="O139" s="57">
        <f>IF(K139="Y",AVERAGEIFS($N$5:$N$504,$C$5:$C$504,C139),"")</f>
        <v/>
      </c>
      <c r="P139" s="57">
        <f>IF(K139="Y",N139-O139,"")</f>
        <v/>
      </c>
      <c r="Q139" s="37">
        <f>IF(G139="N",COUNTIFS($F$5:$F$504,F139),"")</f>
        <v/>
      </c>
      <c r="R139" s="37">
        <f>IF(G139="N",COUNTIFS($F$5:$F$504,F139,$C$5:$C$504,C139)-1,"")</f>
        <v/>
      </c>
      <c r="S139" s="57">
        <f>IF(G139="N",LN(Q139),"")</f>
        <v/>
      </c>
      <c r="T139" s="57">
        <f>IF(G139="N",LN(1+R139),"")</f>
        <v/>
      </c>
      <c r="U139" s="39">
        <f>IF(AND(K139="Y",ISNUMBER(J139)),(1+L139)/(1+J139)-1,"")</f>
        <v/>
      </c>
      <c r="V139" s="57">
        <f>IF(ISNUMBER(U139),LN(1+U139),"")</f>
        <v/>
      </c>
      <c r="W139" s="57">
        <f>IF(ISNUMBER(V139),MAX(MIN(V139,Assumptions!$C$9),Assumptions!$B$9),"")</f>
        <v/>
      </c>
      <c r="X139" s="57">
        <f>IF(AND(K139="Y",ISNUMBER(J139)),LN(1+J139),"")</f>
        <v/>
      </c>
      <c r="Y139" s="57">
        <f>IF(ISNUMBER(X139),MAX(MIN(X139,Assumptions!$C$10),Assumptions!$B$10),"")</f>
        <v/>
      </c>
      <c r="Z139" s="57">
        <f>IF(ISNUMBER(W139),W139-AVERAGEIFS($W$5:$W$504,$C$5:$C$504,C139),"")</f>
        <v/>
      </c>
      <c r="AA139" s="57">
        <f>IF(ISNUMBER(Y139),Y139-AVERAGEIFS($Y$5:$Y$504,$C$5:$C$504,C139),"")</f>
        <v/>
      </c>
    </row>
    <row r="140" ht="15" customHeight="1" s="74">
      <c r="A140" s="56" t="inlineStr">
        <is>
          <t>T</t>
        </is>
      </c>
      <c r="B140" s="56" t="inlineStr">
        <is>
          <t>AT&amp;T</t>
        </is>
      </c>
      <c r="C140" s="56" t="inlineStr">
        <is>
          <t>Communication Services</t>
        </is>
      </c>
      <c r="D140" s="56" t="inlineStr">
        <is>
          <t>Integrated Telecommunication Services</t>
        </is>
      </c>
      <c r="E140" s="56" t="inlineStr">
        <is>
          <t>Dallas, Texas</t>
        </is>
      </c>
      <c r="F140" s="37">
        <f>IFERROR(VLOOKUP(E140,Metro_Map!$A$4:$B$187,2,FALSE()),E140)</f>
        <v/>
      </c>
      <c r="G140" s="37">
        <f>IF(F140="Foreign domicile","Y","N")</f>
        <v/>
      </c>
      <c r="H140" s="59" t="n">
        <v>19.25</v>
      </c>
      <c r="I140" s="59" t="n">
        <v>23.05</v>
      </c>
      <c r="J140" s="60" t="n">
        <v>0.06258503401</v>
      </c>
      <c r="K140" s="37">
        <f>IF(AND(ISNUMBER(H140),ISNUMBER(I140)),"Y","N")</f>
        <v/>
      </c>
      <c r="L140" s="39">
        <f>IF(K140="Y",I140/H140-1,"")</f>
        <v/>
      </c>
      <c r="M140" s="57">
        <f>IF(K140="Y",LN(1+L140),"")</f>
        <v/>
      </c>
      <c r="N140" s="57">
        <f>IF(K140="Y",MAX(MIN(M140,Assumptions!$C$8),Assumptions!$B$8),"")</f>
        <v/>
      </c>
      <c r="O140" s="57">
        <f>IF(K140="Y",AVERAGEIFS($N$5:$N$504,$C$5:$C$504,C140),"")</f>
        <v/>
      </c>
      <c r="P140" s="57">
        <f>IF(K140="Y",N140-O140,"")</f>
        <v/>
      </c>
      <c r="Q140" s="37">
        <f>IF(G140="N",COUNTIFS($F$5:$F$504,F140),"")</f>
        <v/>
      </c>
      <c r="R140" s="37">
        <f>IF(G140="N",COUNTIFS($F$5:$F$504,F140,$C$5:$C$504,C140)-1,"")</f>
        <v/>
      </c>
      <c r="S140" s="57">
        <f>IF(G140="N",LN(Q140),"")</f>
        <v/>
      </c>
      <c r="T140" s="57">
        <f>IF(G140="N",LN(1+R140),"")</f>
        <v/>
      </c>
      <c r="U140" s="39">
        <f>IF(AND(K140="Y",ISNUMBER(J140)),(1+L140)/(1+J140)-1,"")</f>
        <v/>
      </c>
      <c r="V140" s="57">
        <f>IF(ISNUMBER(U140),LN(1+U140),"")</f>
        <v/>
      </c>
      <c r="W140" s="57">
        <f>IF(ISNUMBER(V140),MAX(MIN(V140,Assumptions!$C$9),Assumptions!$B$9),"")</f>
        <v/>
      </c>
      <c r="X140" s="57">
        <f>IF(AND(K140="Y",ISNUMBER(J140)),LN(1+J140),"")</f>
        <v/>
      </c>
      <c r="Y140" s="57">
        <f>IF(ISNUMBER(X140),MAX(MIN(X140,Assumptions!$C$10),Assumptions!$B$10),"")</f>
        <v/>
      </c>
      <c r="Z140" s="57">
        <f>IF(ISNUMBER(W140),W140-AVERAGEIFS($W$5:$W$504,$C$5:$C$504,C140),"")</f>
        <v/>
      </c>
      <c r="AA140" s="57">
        <f>IF(ISNUMBER(Y140),Y140-AVERAGEIFS($Y$5:$Y$504,$C$5:$C$504,C140),"")</f>
        <v/>
      </c>
    </row>
    <row r="141" ht="15" customHeight="1" s="74">
      <c r="A141" s="56" t="inlineStr">
        <is>
          <t>TXN</t>
        </is>
      </c>
      <c r="B141" s="56" t="inlineStr">
        <is>
          <t>Texas Instruments</t>
        </is>
      </c>
      <c r="C141" s="56" t="inlineStr">
        <is>
          <t>Information Technology</t>
        </is>
      </c>
      <c r="D141" s="56" t="inlineStr">
        <is>
          <t>Semiconductors</t>
        </is>
      </c>
      <c r="E141" s="56" t="inlineStr">
        <is>
          <t>Dallas, Texas</t>
        </is>
      </c>
      <c r="F141" s="37">
        <f>IFERROR(VLOOKUP(E141,Metro_Map!$A$4:$B$187,2,FALSE()),E141)</f>
        <v/>
      </c>
      <c r="G141" s="37">
        <f>IF(F141="Foreign domicile","Y","N")</f>
        <v/>
      </c>
      <c r="H141" s="59" t="n">
        <v>203.81</v>
      </c>
      <c r="I141" s="59" t="n">
        <v>280.65</v>
      </c>
      <c r="J141" s="60" t="n">
        <v>0.3736046626</v>
      </c>
      <c r="K141" s="37">
        <f>IF(AND(ISNUMBER(H141),ISNUMBER(I141)),"Y","N")</f>
        <v/>
      </c>
      <c r="L141" s="39">
        <f>IF(K141="Y",I141/H141-1,"")</f>
        <v/>
      </c>
      <c r="M141" s="57">
        <f>IF(K141="Y",LN(1+L141),"")</f>
        <v/>
      </c>
      <c r="N141" s="57">
        <f>IF(K141="Y",MAX(MIN(M141,Assumptions!$C$8),Assumptions!$B$8),"")</f>
        <v/>
      </c>
      <c r="O141" s="57">
        <f>IF(K141="Y",AVERAGEIFS($N$5:$N$504,$C$5:$C$504,C141),"")</f>
        <v/>
      </c>
      <c r="P141" s="57">
        <f>IF(K141="Y",N141-O141,"")</f>
        <v/>
      </c>
      <c r="Q141" s="37">
        <f>IF(G141="N",COUNTIFS($F$5:$F$504,F141),"")</f>
        <v/>
      </c>
      <c r="R141" s="37">
        <f>IF(G141="N",COUNTIFS($F$5:$F$504,F141,$C$5:$C$504,C141)-1,"")</f>
        <v/>
      </c>
      <c r="S141" s="57">
        <f>IF(G141="N",LN(Q141),"")</f>
        <v/>
      </c>
      <c r="T141" s="57">
        <f>IF(G141="N",LN(1+R141),"")</f>
        <v/>
      </c>
      <c r="U141" s="39">
        <f>IF(AND(K141="Y",ISNUMBER(J141)),(1+L141)/(1+J141)-1,"")</f>
        <v/>
      </c>
      <c r="V141" s="57">
        <f>IF(ISNUMBER(U141),LN(1+U141),"")</f>
        <v/>
      </c>
      <c r="W141" s="57">
        <f>IF(ISNUMBER(V141),MAX(MIN(V141,Assumptions!$C$9),Assumptions!$B$9),"")</f>
        <v/>
      </c>
      <c r="X141" s="57">
        <f>IF(AND(K141="Y",ISNUMBER(J141)),LN(1+J141),"")</f>
        <v/>
      </c>
      <c r="Y141" s="57">
        <f>IF(ISNUMBER(X141),MAX(MIN(X141,Assumptions!$C$10),Assumptions!$B$10),"")</f>
        <v/>
      </c>
      <c r="Z141" s="57">
        <f>IF(ISNUMBER(W141),W141-AVERAGEIFS($W$5:$W$504,$C$5:$C$504,C141),"")</f>
        <v/>
      </c>
      <c r="AA141" s="57">
        <f>IF(ISNUMBER(Y141),Y141-AVERAGEIFS($Y$5:$Y$504,$C$5:$C$504,C141),"")</f>
        <v/>
      </c>
    </row>
    <row r="142" ht="15" customHeight="1" s="74">
      <c r="A142" s="56" t="inlineStr">
        <is>
          <t>TYL</t>
        </is>
      </c>
      <c r="B142" s="56" t="inlineStr">
        <is>
          <t>Tyler Technologies</t>
        </is>
      </c>
      <c r="C142" s="56" t="inlineStr">
        <is>
          <t>Information Technology</t>
        </is>
      </c>
      <c r="D142" s="56" t="inlineStr">
        <is>
          <t>Application Software</t>
        </is>
      </c>
      <c r="E142" s="56" t="inlineStr">
        <is>
          <t>Plano, Texas</t>
        </is>
      </c>
      <c r="F142" s="37">
        <f>IFERROR(VLOOKUP(E142,Metro_Map!$A$4:$B$187,2,FALSE()),E142)</f>
        <v/>
      </c>
      <c r="G142" s="37">
        <f>IF(F142="Foreign domicile","Y","N")</f>
        <v/>
      </c>
      <c r="H142" s="59" t="n">
        <v>568.11</v>
      </c>
      <c r="I142" s="59" t="n">
        <v>350.11</v>
      </c>
      <c r="J142" s="60" t="n">
        <v>-0.4014348149</v>
      </c>
      <c r="K142" s="37">
        <f>IF(AND(ISNUMBER(H142),ISNUMBER(I142)),"Y","N")</f>
        <v/>
      </c>
      <c r="L142" s="39">
        <f>IF(K142="Y",I142/H142-1,"")</f>
        <v/>
      </c>
      <c r="M142" s="57">
        <f>IF(K142="Y",LN(1+L142),"")</f>
        <v/>
      </c>
      <c r="N142" s="57">
        <f>IF(K142="Y",MAX(MIN(M142,Assumptions!$C$8),Assumptions!$B$8),"")</f>
        <v/>
      </c>
      <c r="O142" s="57">
        <f>IF(K142="Y",AVERAGEIFS($N$5:$N$504,$C$5:$C$504,C142),"")</f>
        <v/>
      </c>
      <c r="P142" s="57">
        <f>IF(K142="Y",N142-O142,"")</f>
        <v/>
      </c>
      <c r="Q142" s="37">
        <f>IF(G142="N",COUNTIFS($F$5:$F$504,F142),"")</f>
        <v/>
      </c>
      <c r="R142" s="37">
        <f>IF(G142="N",COUNTIFS($F$5:$F$504,F142,$C$5:$C$504,C142)-1,"")</f>
        <v/>
      </c>
      <c r="S142" s="57">
        <f>IF(G142="N",LN(Q142),"")</f>
        <v/>
      </c>
      <c r="T142" s="57">
        <f>IF(G142="N",LN(1+R142),"")</f>
        <v/>
      </c>
      <c r="U142" s="39">
        <f>IF(AND(K142="Y",ISNUMBER(J142)),(1+L142)/(1+J142)-1,"")</f>
        <v/>
      </c>
      <c r="V142" s="57">
        <f>IF(ISNUMBER(U142),LN(1+U142),"")</f>
        <v/>
      </c>
      <c r="W142" s="57">
        <f>IF(ISNUMBER(V142),MAX(MIN(V142,Assumptions!$C$9),Assumptions!$B$9),"")</f>
        <v/>
      </c>
      <c r="X142" s="57">
        <f>IF(AND(K142="Y",ISNUMBER(J142)),LN(1+J142),"")</f>
        <v/>
      </c>
      <c r="Y142" s="57">
        <f>IF(ISNUMBER(X142),MAX(MIN(X142,Assumptions!$C$10),Assumptions!$B$10),"")</f>
        <v/>
      </c>
      <c r="Z142" s="57">
        <f>IF(ISNUMBER(W142),W142-AVERAGEIFS($W$5:$W$504,$C$5:$C$504,C142),"")</f>
        <v/>
      </c>
      <c r="AA142" s="57">
        <f>IF(ISNUMBER(Y142),Y142-AVERAGEIFS($Y$5:$Y$504,$C$5:$C$504,C142),"")</f>
        <v/>
      </c>
    </row>
    <row r="143" ht="15" customHeight="1" s="74">
      <c r="A143" s="56" t="inlineStr">
        <is>
          <t>VST</t>
        </is>
      </c>
      <c r="B143" s="56" t="inlineStr">
        <is>
          <t>Vistra</t>
        </is>
      </c>
      <c r="C143" s="56" t="inlineStr">
        <is>
          <t>Utilities</t>
        </is>
      </c>
      <c r="D143" s="56" t="inlineStr">
        <is>
          <t>Electric Utilities</t>
        </is>
      </c>
      <c r="E143" s="56" t="inlineStr">
        <is>
          <t>Irving, Texas</t>
        </is>
      </c>
      <c r="F143" s="37">
        <f>IFERROR(VLOOKUP(E143,Metro_Map!$A$4:$B$187,2,FALSE()),E143)</f>
        <v/>
      </c>
      <c r="G143" s="37">
        <f>IF(F143="Foreign domicile","Y","N")</f>
        <v/>
      </c>
      <c r="H143" s="59" t="n">
        <v>79.22</v>
      </c>
      <c r="I143" s="59" t="n">
        <v>151.79</v>
      </c>
      <c r="J143" s="60" t="n">
        <v>0.2513535685</v>
      </c>
      <c r="K143" s="37">
        <f>IF(AND(ISNUMBER(H143),ISNUMBER(I143)),"Y","N")</f>
        <v/>
      </c>
      <c r="L143" s="39">
        <f>IF(K143="Y",I143/H143-1,"")</f>
        <v/>
      </c>
      <c r="M143" s="57">
        <f>IF(K143="Y",LN(1+L143),"")</f>
        <v/>
      </c>
      <c r="N143" s="57">
        <f>IF(K143="Y",MAX(MIN(M143,Assumptions!$C$8),Assumptions!$B$8),"")</f>
        <v/>
      </c>
      <c r="O143" s="57">
        <f>IF(K143="Y",AVERAGEIFS($N$5:$N$504,$C$5:$C$504,C143),"")</f>
        <v/>
      </c>
      <c r="P143" s="57">
        <f>IF(K143="Y",N143-O143,"")</f>
        <v/>
      </c>
      <c r="Q143" s="37">
        <f>IF(G143="N",COUNTIFS($F$5:$F$504,F143),"")</f>
        <v/>
      </c>
      <c r="R143" s="37">
        <f>IF(G143="N",COUNTIFS($F$5:$F$504,F143,$C$5:$C$504,C143)-1,"")</f>
        <v/>
      </c>
      <c r="S143" s="57">
        <f>IF(G143="N",LN(Q143),"")</f>
        <v/>
      </c>
      <c r="T143" s="57">
        <f>IF(G143="N",LN(1+R143),"")</f>
        <v/>
      </c>
      <c r="U143" s="39">
        <f>IF(AND(K143="Y",ISNUMBER(J143)),(1+L143)/(1+J143)-1,"")</f>
        <v/>
      </c>
      <c r="V143" s="57">
        <f>IF(ISNUMBER(U143),LN(1+U143),"")</f>
        <v/>
      </c>
      <c r="W143" s="57">
        <f>IF(ISNUMBER(V143),MAX(MIN(V143,Assumptions!$C$9),Assumptions!$B$9),"")</f>
        <v/>
      </c>
      <c r="X143" s="57">
        <f>IF(AND(K143="Y",ISNUMBER(J143)),LN(1+J143),"")</f>
        <v/>
      </c>
      <c r="Y143" s="57">
        <f>IF(ISNUMBER(X143),MAX(MIN(X143,Assumptions!$C$10),Assumptions!$B$10),"")</f>
        <v/>
      </c>
      <c r="Z143" s="57">
        <f>IF(ISNUMBER(W143),W143-AVERAGEIFS($W$5:$W$504,$C$5:$C$504,C143),"")</f>
        <v/>
      </c>
      <c r="AA143" s="57">
        <f>IF(ISNUMBER(Y143),Y143-AVERAGEIFS($Y$5:$Y$504,$C$5:$C$504,C143),"")</f>
        <v/>
      </c>
    </row>
    <row r="144" ht="15" customHeight="1" s="74">
      <c r="A144" s="56" t="inlineStr">
        <is>
          <t>XOM</t>
        </is>
      </c>
      <c r="B144" s="56" t="inlineStr">
        <is>
          <t>ExxonMobil</t>
        </is>
      </c>
      <c r="C144" s="56" t="inlineStr">
        <is>
          <t>Energy</t>
        </is>
      </c>
      <c r="D144" s="56" t="inlineStr">
        <is>
          <t>Integrated Oil &amp; Gas</t>
        </is>
      </c>
      <c r="E144" s="56" t="inlineStr">
        <is>
          <t>Irving, Texas</t>
        </is>
      </c>
      <c r="F144" s="37">
        <f>IFERROR(VLOOKUP(E144,Metro_Map!$A$4:$B$187,2,FALSE()),E144)</f>
        <v/>
      </c>
      <c r="G144" s="37">
        <f>IF(F144="Foreign domicile","Y","N")</f>
        <v/>
      </c>
      <c r="H144" s="59" t="n">
        <v>118.59</v>
      </c>
      <c r="I144" s="59" t="n">
        <v>177.01</v>
      </c>
      <c r="J144" s="60" t="n">
        <v>0.4672999328</v>
      </c>
      <c r="K144" s="37">
        <f>IF(AND(ISNUMBER(H144),ISNUMBER(I144)),"Y","N")</f>
        <v/>
      </c>
      <c r="L144" s="39">
        <f>IF(K144="Y",I144/H144-1,"")</f>
        <v/>
      </c>
      <c r="M144" s="57">
        <f>IF(K144="Y",LN(1+L144),"")</f>
        <v/>
      </c>
      <c r="N144" s="57">
        <f>IF(K144="Y",MAX(MIN(M144,Assumptions!$C$8),Assumptions!$B$8),"")</f>
        <v/>
      </c>
      <c r="O144" s="57">
        <f>IF(K144="Y",AVERAGEIFS($N$5:$N$504,$C$5:$C$504,C144),"")</f>
        <v/>
      </c>
      <c r="P144" s="57">
        <f>IF(K144="Y",N144-O144,"")</f>
        <v/>
      </c>
      <c r="Q144" s="37">
        <f>IF(G144="N",COUNTIFS($F$5:$F$504,F144),"")</f>
        <v/>
      </c>
      <c r="R144" s="37">
        <f>IF(G144="N",COUNTIFS($F$5:$F$504,F144,$C$5:$C$504,C144)-1,"")</f>
        <v/>
      </c>
      <c r="S144" s="57">
        <f>IF(G144="N",LN(Q144),"")</f>
        <v/>
      </c>
      <c r="T144" s="57">
        <f>IF(G144="N",LN(1+R144),"")</f>
        <v/>
      </c>
      <c r="U144" s="39">
        <f>IF(AND(K144="Y",ISNUMBER(J144)),(1+L144)/(1+J144)-1,"")</f>
        <v/>
      </c>
      <c r="V144" s="57">
        <f>IF(ISNUMBER(U144),LN(1+U144),"")</f>
        <v/>
      </c>
      <c r="W144" s="57">
        <f>IF(ISNUMBER(V144),MAX(MIN(V144,Assumptions!$C$9),Assumptions!$B$9),"")</f>
        <v/>
      </c>
      <c r="X144" s="57">
        <f>IF(AND(K144="Y",ISNUMBER(J144)),LN(1+J144),"")</f>
        <v/>
      </c>
      <c r="Y144" s="57">
        <f>IF(ISNUMBER(X144),MAX(MIN(X144,Assumptions!$C$10),Assumptions!$B$10),"")</f>
        <v/>
      </c>
      <c r="Z144" s="57">
        <f>IF(ISNUMBER(W144),W144-AVERAGEIFS($W$5:$W$504,$C$5:$C$504,C144),"")</f>
        <v/>
      </c>
      <c r="AA144" s="57">
        <f>IF(ISNUMBER(Y144),Y144-AVERAGEIFS($Y$5:$Y$504,$C$5:$C$504,C144),"")</f>
        <v/>
      </c>
    </row>
    <row r="145" ht="15" customHeight="1" s="74">
      <c r="A145" s="56" t="inlineStr">
        <is>
          <t>BRO</t>
        </is>
      </c>
      <c r="B145" s="56" t="inlineStr">
        <is>
          <t>Brown &amp; Brown</t>
        </is>
      </c>
      <c r="C145" s="56" t="inlineStr">
        <is>
          <t>Financials</t>
        </is>
      </c>
      <c r="D145" s="56" t="inlineStr">
        <is>
          <t>Insurance Brokers</t>
        </is>
      </c>
      <c r="E145" s="56" t="inlineStr">
        <is>
          <t>Daytona Beach, Florida</t>
        </is>
      </c>
      <c r="F145" s="37">
        <f>IFERROR(VLOOKUP(E145,Metro_Map!$A$4:$B$187,2,FALSE()),E145)</f>
        <v/>
      </c>
      <c r="G145" s="37">
        <f>IF(F145="Foreign domicile","Y","N")</f>
        <v/>
      </c>
      <c r="H145" s="59" t="n">
        <v>99.43000000000001</v>
      </c>
      <c r="I145" s="59" t="n">
        <v>64.8</v>
      </c>
      <c r="J145" s="60" t="n">
        <v>-0.3694237918</v>
      </c>
      <c r="K145" s="37">
        <f>IF(AND(ISNUMBER(H145),ISNUMBER(I145)),"Y","N")</f>
        <v/>
      </c>
      <c r="L145" s="39">
        <f>IF(K145="Y",I145/H145-1,"")</f>
        <v/>
      </c>
      <c r="M145" s="57">
        <f>IF(K145="Y",LN(1+L145),"")</f>
        <v/>
      </c>
      <c r="N145" s="57">
        <f>IF(K145="Y",MAX(MIN(M145,Assumptions!$C$8),Assumptions!$B$8),"")</f>
        <v/>
      </c>
      <c r="O145" s="57">
        <f>IF(K145="Y",AVERAGEIFS($N$5:$N$504,$C$5:$C$504,C145),"")</f>
        <v/>
      </c>
      <c r="P145" s="57">
        <f>IF(K145="Y",N145-O145,"")</f>
        <v/>
      </c>
      <c r="Q145" s="37">
        <f>IF(G145="N",COUNTIFS($F$5:$F$504,F145),"")</f>
        <v/>
      </c>
      <c r="R145" s="37">
        <f>IF(G145="N",COUNTIFS($F$5:$F$504,F145,$C$5:$C$504,C145)-1,"")</f>
        <v/>
      </c>
      <c r="S145" s="57">
        <f>IF(G145="N",LN(Q145),"")</f>
        <v/>
      </c>
      <c r="T145" s="57">
        <f>IF(G145="N",LN(1+R145),"")</f>
        <v/>
      </c>
      <c r="U145" s="39">
        <f>IF(AND(K145="Y",ISNUMBER(J145)),(1+L145)/(1+J145)-1,"")</f>
        <v/>
      </c>
      <c r="V145" s="57">
        <f>IF(ISNUMBER(U145),LN(1+U145),"")</f>
        <v/>
      </c>
      <c r="W145" s="57">
        <f>IF(ISNUMBER(V145),MAX(MIN(V145,Assumptions!$C$9),Assumptions!$B$9),"")</f>
        <v/>
      </c>
      <c r="X145" s="57">
        <f>IF(AND(K145="Y",ISNUMBER(J145)),LN(1+J145),"")</f>
        <v/>
      </c>
      <c r="Y145" s="57">
        <f>IF(ISNUMBER(X145),MAX(MIN(X145,Assumptions!$C$10),Assumptions!$B$10),"")</f>
        <v/>
      </c>
      <c r="Z145" s="57">
        <f>IF(ISNUMBER(W145),W145-AVERAGEIFS($W$5:$W$504,$C$5:$C$504,C145),"")</f>
        <v/>
      </c>
      <c r="AA145" s="57">
        <f>IF(ISNUMBER(Y145),Y145-AVERAGEIFS($Y$5:$Y$504,$C$5:$C$504,C145),"")</f>
        <v/>
      </c>
    </row>
    <row r="146" ht="15" customHeight="1" s="74">
      <c r="A146" s="56" t="inlineStr">
        <is>
          <t>BALL</t>
        </is>
      </c>
      <c r="B146" s="56" t="inlineStr">
        <is>
          <t>Ball Corporation</t>
        </is>
      </c>
      <c r="C146" s="56" t="inlineStr">
        <is>
          <t>Materials</t>
        </is>
      </c>
      <c r="D146" s="56" t="inlineStr">
        <is>
          <t>Metal, Glass &amp; Plastic Containers</t>
        </is>
      </c>
      <c r="E146" s="56" t="inlineStr">
        <is>
          <t>Broomfield, Colorado</t>
        </is>
      </c>
      <c r="F146" s="37">
        <f>IFERROR(VLOOKUP(E146,Metro_Map!$A$4:$B$187,2,FALSE()),E146)</f>
        <v/>
      </c>
      <c r="G146" s="37">
        <f>IF(F146="Foreign domicile","Y","N")</f>
        <v/>
      </c>
      <c r="H146" s="59" t="n">
        <v>63.83</v>
      </c>
      <c r="I146" s="59" t="n">
        <v>60.43</v>
      </c>
      <c r="J146" s="60" t="n">
        <v>0.04668222741</v>
      </c>
      <c r="K146" s="37">
        <f>IF(AND(ISNUMBER(H146),ISNUMBER(I146)),"Y","N")</f>
        <v/>
      </c>
      <c r="L146" s="39">
        <f>IF(K146="Y",I146/H146-1,"")</f>
        <v/>
      </c>
      <c r="M146" s="57">
        <f>IF(K146="Y",LN(1+L146),"")</f>
        <v/>
      </c>
      <c r="N146" s="57">
        <f>IF(K146="Y",MAX(MIN(M146,Assumptions!$C$8),Assumptions!$B$8),"")</f>
        <v/>
      </c>
      <c r="O146" s="57">
        <f>IF(K146="Y",AVERAGEIFS($N$5:$N$504,$C$5:$C$504,C146),"")</f>
        <v/>
      </c>
      <c r="P146" s="57">
        <f>IF(K146="Y",N146-O146,"")</f>
        <v/>
      </c>
      <c r="Q146" s="37">
        <f>IF(G146="N",COUNTIFS($F$5:$F$504,F146),"")</f>
        <v/>
      </c>
      <c r="R146" s="37">
        <f>IF(G146="N",COUNTIFS($F$5:$F$504,F146,$C$5:$C$504,C146)-1,"")</f>
        <v/>
      </c>
      <c r="S146" s="57">
        <f>IF(G146="N",LN(Q146),"")</f>
        <v/>
      </c>
      <c r="T146" s="57">
        <f>IF(G146="N",LN(1+R146),"")</f>
        <v/>
      </c>
      <c r="U146" s="39">
        <f>IF(AND(K146="Y",ISNUMBER(J146)),(1+L146)/(1+J146)-1,"")</f>
        <v/>
      </c>
      <c r="V146" s="57">
        <f>IF(ISNUMBER(U146),LN(1+U146),"")</f>
        <v/>
      </c>
      <c r="W146" s="57">
        <f>IF(ISNUMBER(V146),MAX(MIN(V146,Assumptions!$C$9),Assumptions!$B$9),"")</f>
        <v/>
      </c>
      <c r="X146" s="57">
        <f>IF(AND(K146="Y",ISNUMBER(J146)),LN(1+J146),"")</f>
        <v/>
      </c>
      <c r="Y146" s="57">
        <f>IF(ISNUMBER(X146),MAX(MIN(X146,Assumptions!$C$10),Assumptions!$B$10),"")</f>
        <v/>
      </c>
      <c r="Z146" s="57">
        <f>IF(ISNUMBER(W146),W146-AVERAGEIFS($W$5:$W$504,$C$5:$C$504,C146),"")</f>
        <v/>
      </c>
      <c r="AA146" s="57">
        <f>IF(ISNUMBER(Y146),Y146-AVERAGEIFS($Y$5:$Y$504,$C$5:$C$504,C146),"")</f>
        <v/>
      </c>
    </row>
    <row r="147" ht="15" customHeight="1" s="74">
      <c r="A147" s="56" t="inlineStr">
        <is>
          <t>DOC</t>
        </is>
      </c>
      <c r="B147" s="56" t="inlineStr">
        <is>
          <t>Healthpeak</t>
        </is>
      </c>
      <c r="C147" s="56" t="inlineStr">
        <is>
          <t>Real Estate</t>
        </is>
      </c>
      <c r="D147" s="56" t="inlineStr">
        <is>
          <t>Health Care REITs</t>
        </is>
      </c>
      <c r="E147" s="56" t="inlineStr">
        <is>
          <t>Denver, Colorado</t>
        </is>
      </c>
      <c r="F147" s="37">
        <f>IFERROR(VLOOKUP(E147,Metro_Map!$A$4:$B$187,2,FALSE()),E147)</f>
        <v/>
      </c>
      <c r="G147" s="37">
        <f>IF(F147="Foreign domicile","Y","N")</f>
        <v/>
      </c>
      <c r="H147" s="59" t="n">
        <v>21.82</v>
      </c>
      <c r="I147" s="59" t="n">
        <v>18.74</v>
      </c>
      <c r="J147" s="60" t="n">
        <v>-0.1621501555</v>
      </c>
      <c r="K147" s="37">
        <f>IF(AND(ISNUMBER(H147),ISNUMBER(I147)),"Y","N")</f>
        <v/>
      </c>
      <c r="L147" s="39">
        <f>IF(K147="Y",I147/H147-1,"")</f>
        <v/>
      </c>
      <c r="M147" s="57">
        <f>IF(K147="Y",LN(1+L147),"")</f>
        <v/>
      </c>
      <c r="N147" s="57">
        <f>IF(K147="Y",MAX(MIN(M147,Assumptions!$C$8),Assumptions!$B$8),"")</f>
        <v/>
      </c>
      <c r="O147" s="57">
        <f>IF(K147="Y",AVERAGEIFS($N$5:$N$504,$C$5:$C$504,C147),"")</f>
        <v/>
      </c>
      <c r="P147" s="57">
        <f>IF(K147="Y",N147-O147,"")</f>
        <v/>
      </c>
      <c r="Q147" s="37">
        <f>IF(G147="N",COUNTIFS($F$5:$F$504,F147),"")</f>
        <v/>
      </c>
      <c r="R147" s="37">
        <f>IF(G147="N",COUNTIFS($F$5:$F$504,F147,$C$5:$C$504,C147)-1,"")</f>
        <v/>
      </c>
      <c r="S147" s="57">
        <f>IF(G147="N",LN(Q147),"")</f>
        <v/>
      </c>
      <c r="T147" s="57">
        <f>IF(G147="N",LN(1+R147),"")</f>
        <v/>
      </c>
      <c r="U147" s="39">
        <f>IF(AND(K147="Y",ISNUMBER(J147)),(1+L147)/(1+J147)-1,"")</f>
        <v/>
      </c>
      <c r="V147" s="57">
        <f>IF(ISNUMBER(U147),LN(1+U147),"")</f>
        <v/>
      </c>
      <c r="W147" s="57">
        <f>IF(ISNUMBER(V147),MAX(MIN(V147,Assumptions!$C$9),Assumptions!$B$9),"")</f>
        <v/>
      </c>
      <c r="X147" s="57">
        <f>IF(AND(K147="Y",ISNUMBER(J147)),LN(1+J147),"")</f>
        <v/>
      </c>
      <c r="Y147" s="57">
        <f>IF(ISNUMBER(X147),MAX(MIN(X147,Assumptions!$C$10),Assumptions!$B$10),"")</f>
        <v/>
      </c>
      <c r="Z147" s="57">
        <f>IF(ISNUMBER(W147),W147-AVERAGEIFS($W$5:$W$504,$C$5:$C$504,C147),"")</f>
        <v/>
      </c>
      <c r="AA147" s="57">
        <f>IF(ISNUMBER(Y147),Y147-AVERAGEIFS($Y$5:$Y$504,$C$5:$C$504,C147),"")</f>
        <v/>
      </c>
    </row>
    <row r="148" ht="15" customHeight="1" s="74">
      <c r="A148" s="56" t="inlineStr">
        <is>
          <t>DVA</t>
        </is>
      </c>
      <c r="B148" s="56" t="inlineStr">
        <is>
          <t>DaVita Inc.</t>
        </is>
      </c>
      <c r="C148" s="56" t="inlineStr">
        <is>
          <t>Health Care</t>
        </is>
      </c>
      <c r="D148" s="56" t="inlineStr">
        <is>
          <t>Health Care Services</t>
        </is>
      </c>
      <c r="E148" s="56" t="inlineStr">
        <is>
          <t>Denver, Colorado</t>
        </is>
      </c>
      <c r="F148" s="37">
        <f>IFERROR(VLOOKUP(E148,Metro_Map!$A$4:$B$187,2,FALSE()),E148)</f>
        <v/>
      </c>
      <c r="G148" s="37">
        <f>IF(F148="Foreign domicile","Y","N")</f>
        <v/>
      </c>
      <c r="H148" s="59" t="n">
        <v>136.62</v>
      </c>
      <c r="I148" s="59" t="n">
        <v>180.7</v>
      </c>
      <c r="J148" s="60" t="n">
        <v>0.2695131901</v>
      </c>
      <c r="K148" s="37">
        <f>IF(AND(ISNUMBER(H148),ISNUMBER(I148)),"Y","N")</f>
        <v/>
      </c>
      <c r="L148" s="39">
        <f>IF(K148="Y",I148/H148-1,"")</f>
        <v/>
      </c>
      <c r="M148" s="57">
        <f>IF(K148="Y",LN(1+L148),"")</f>
        <v/>
      </c>
      <c r="N148" s="57">
        <f>IF(K148="Y",MAX(MIN(M148,Assumptions!$C$8),Assumptions!$B$8),"")</f>
        <v/>
      </c>
      <c r="O148" s="57">
        <f>IF(K148="Y",AVERAGEIFS($N$5:$N$504,$C$5:$C$504,C148),"")</f>
        <v/>
      </c>
      <c r="P148" s="57">
        <f>IF(K148="Y",N148-O148,"")</f>
        <v/>
      </c>
      <c r="Q148" s="37">
        <f>IF(G148="N",COUNTIFS($F$5:$F$504,F148),"")</f>
        <v/>
      </c>
      <c r="R148" s="37">
        <f>IF(G148="N",COUNTIFS($F$5:$F$504,F148,$C$5:$C$504,C148)-1,"")</f>
        <v/>
      </c>
      <c r="S148" s="57">
        <f>IF(G148="N",LN(Q148),"")</f>
        <v/>
      </c>
      <c r="T148" s="57">
        <f>IF(G148="N",LN(1+R148),"")</f>
        <v/>
      </c>
      <c r="U148" s="39">
        <f>IF(AND(K148="Y",ISNUMBER(J148)),(1+L148)/(1+J148)-1,"")</f>
        <v/>
      </c>
      <c r="V148" s="57">
        <f>IF(ISNUMBER(U148),LN(1+U148),"")</f>
        <v/>
      </c>
      <c r="W148" s="57">
        <f>IF(ISNUMBER(V148),MAX(MIN(V148,Assumptions!$C$9),Assumptions!$B$9),"")</f>
        <v/>
      </c>
      <c r="X148" s="57">
        <f>IF(AND(K148="Y",ISNUMBER(J148)),LN(1+J148),"")</f>
        <v/>
      </c>
      <c r="Y148" s="57">
        <f>IF(ISNUMBER(X148),MAX(MIN(X148,Assumptions!$C$10),Assumptions!$B$10),"")</f>
        <v/>
      </c>
      <c r="Z148" s="57">
        <f>IF(ISNUMBER(W148),W148-AVERAGEIFS($W$5:$W$504,$C$5:$C$504,C148),"")</f>
        <v/>
      </c>
      <c r="AA148" s="57">
        <f>IF(ISNUMBER(Y148),Y148-AVERAGEIFS($Y$5:$Y$504,$C$5:$C$504,C148),"")</f>
        <v/>
      </c>
    </row>
    <row r="149" ht="15" customHeight="1" s="74">
      <c r="A149" s="56" t="inlineStr">
        <is>
          <t>NEM</t>
        </is>
      </c>
      <c r="B149" s="56" t="inlineStr">
        <is>
          <t>Newmont</t>
        </is>
      </c>
      <c r="C149" s="56" t="inlineStr">
        <is>
          <t>Materials</t>
        </is>
      </c>
      <c r="D149" s="56" t="inlineStr">
        <is>
          <t>Gold</t>
        </is>
      </c>
      <c r="E149" s="56" t="inlineStr">
        <is>
          <t>Denver, Colorado</t>
        </is>
      </c>
      <c r="F149" s="37">
        <f>IFERROR(VLOOKUP(E149,Metro_Map!$A$4:$B$187,2,FALSE()),E149)</f>
        <v/>
      </c>
      <c r="G149" s="37">
        <f>IF(F149="Foreign domicile","Y","N")</f>
        <v/>
      </c>
      <c r="H149" s="59" t="n">
        <v>49.07</v>
      </c>
      <c r="I149" s="59" t="n">
        <v>111.56</v>
      </c>
      <c r="J149" s="60" t="n">
        <v>1.496521739</v>
      </c>
      <c r="K149" s="37">
        <f>IF(AND(ISNUMBER(H149),ISNUMBER(I149)),"Y","N")</f>
        <v/>
      </c>
      <c r="L149" s="39">
        <f>IF(K149="Y",I149/H149-1,"")</f>
        <v/>
      </c>
      <c r="M149" s="57">
        <f>IF(K149="Y",LN(1+L149),"")</f>
        <v/>
      </c>
      <c r="N149" s="57">
        <f>IF(K149="Y",MAX(MIN(M149,Assumptions!$C$8),Assumptions!$B$8),"")</f>
        <v/>
      </c>
      <c r="O149" s="57">
        <f>IF(K149="Y",AVERAGEIFS($N$5:$N$504,$C$5:$C$504,C149),"")</f>
        <v/>
      </c>
      <c r="P149" s="57">
        <f>IF(K149="Y",N149-O149,"")</f>
        <v/>
      </c>
      <c r="Q149" s="37">
        <f>IF(G149="N",COUNTIFS($F$5:$F$504,F149),"")</f>
        <v/>
      </c>
      <c r="R149" s="37">
        <f>IF(G149="N",COUNTIFS($F$5:$F$504,F149,$C$5:$C$504,C149)-1,"")</f>
        <v/>
      </c>
      <c r="S149" s="57">
        <f>IF(G149="N",LN(Q149),"")</f>
        <v/>
      </c>
      <c r="T149" s="57">
        <f>IF(G149="N",LN(1+R149),"")</f>
        <v/>
      </c>
      <c r="U149" s="39">
        <f>IF(AND(K149="Y",ISNUMBER(J149)),(1+L149)/(1+J149)-1,"")</f>
        <v/>
      </c>
      <c r="V149" s="57">
        <f>IF(ISNUMBER(U149),LN(1+U149),"")</f>
        <v/>
      </c>
      <c r="W149" s="57">
        <f>IF(ISNUMBER(V149),MAX(MIN(V149,Assumptions!$C$9),Assumptions!$B$9),"")</f>
        <v/>
      </c>
      <c r="X149" s="57">
        <f>IF(AND(K149="Y",ISNUMBER(J149)),LN(1+J149),"")</f>
        <v/>
      </c>
      <c r="Y149" s="57">
        <f>IF(ISNUMBER(X149),MAX(MIN(X149,Assumptions!$C$10),Assumptions!$B$10),"")</f>
        <v/>
      </c>
      <c r="Z149" s="57">
        <f>IF(ISNUMBER(W149),W149-AVERAGEIFS($W$5:$W$504,$C$5:$C$504,C149),"")</f>
        <v/>
      </c>
      <c r="AA149" s="57">
        <f>IF(ISNUMBER(Y149),Y149-AVERAGEIFS($Y$5:$Y$504,$C$5:$C$504,C149),"")</f>
        <v/>
      </c>
    </row>
    <row r="150" ht="15" customHeight="1" s="74">
      <c r="A150" s="56" t="inlineStr">
        <is>
          <t>TRMB</t>
        </is>
      </c>
      <c r="B150" s="56" t="inlineStr">
        <is>
          <t>Trimble Inc.</t>
        </is>
      </c>
      <c r="C150" s="56" t="inlineStr">
        <is>
          <t>Information Technology</t>
        </is>
      </c>
      <c r="D150" s="56" t="inlineStr">
        <is>
          <t>Electronic Equipment &amp; Instruments</t>
        </is>
      </c>
      <c r="E150" s="56" t="inlineStr">
        <is>
          <t>Westminster, Colorado</t>
        </is>
      </c>
      <c r="F150" s="37">
        <f>IFERROR(VLOOKUP(E150,Metro_Map!$A$4:$B$187,2,FALSE()),E150)</f>
        <v/>
      </c>
      <c r="G150" s="37">
        <f>IF(F150="Foreign domicile","Y","N")</f>
        <v/>
      </c>
      <c r="H150" s="59" t="n">
        <v>54.54</v>
      </c>
      <c r="I150" s="59" t="n">
        <v>59.1</v>
      </c>
      <c r="J150" s="60" t="n">
        <v>-0.01655306719</v>
      </c>
      <c r="K150" s="37">
        <f>IF(AND(ISNUMBER(H150),ISNUMBER(I150)),"Y","N")</f>
        <v/>
      </c>
      <c r="L150" s="39">
        <f>IF(K150="Y",I150/H150-1,"")</f>
        <v/>
      </c>
      <c r="M150" s="57">
        <f>IF(K150="Y",LN(1+L150),"")</f>
        <v/>
      </c>
      <c r="N150" s="57">
        <f>IF(K150="Y",MAX(MIN(M150,Assumptions!$C$8),Assumptions!$B$8),"")</f>
        <v/>
      </c>
      <c r="O150" s="57">
        <f>IF(K150="Y",AVERAGEIFS($N$5:$N$504,$C$5:$C$504,C150),"")</f>
        <v/>
      </c>
      <c r="P150" s="57">
        <f>IF(K150="Y",N150-O150,"")</f>
        <v/>
      </c>
      <c r="Q150" s="37">
        <f>IF(G150="N",COUNTIFS($F$5:$F$504,F150),"")</f>
        <v/>
      </c>
      <c r="R150" s="37">
        <f>IF(G150="N",COUNTIFS($F$5:$F$504,F150,$C$5:$C$504,C150)-1,"")</f>
        <v/>
      </c>
      <c r="S150" s="57">
        <f>IF(G150="N",LN(Q150),"")</f>
        <v/>
      </c>
      <c r="T150" s="57">
        <f>IF(G150="N",LN(1+R150),"")</f>
        <v/>
      </c>
      <c r="U150" s="39">
        <f>IF(AND(K150="Y",ISNUMBER(J150)),(1+L150)/(1+J150)-1,"")</f>
        <v/>
      </c>
      <c r="V150" s="57">
        <f>IF(ISNUMBER(U150),LN(1+U150),"")</f>
        <v/>
      </c>
      <c r="W150" s="57">
        <f>IF(ISNUMBER(V150),MAX(MIN(V150,Assumptions!$C$9),Assumptions!$B$9),"")</f>
        <v/>
      </c>
      <c r="X150" s="57">
        <f>IF(AND(K150="Y",ISNUMBER(J150)),LN(1+J150),"")</f>
        <v/>
      </c>
      <c r="Y150" s="57">
        <f>IF(ISNUMBER(X150),MAX(MIN(X150,Assumptions!$C$10),Assumptions!$B$10),"")</f>
        <v/>
      </c>
      <c r="Z150" s="57">
        <f>IF(ISNUMBER(W150),W150-AVERAGEIFS($W$5:$W$504,$C$5:$C$504,C150),"")</f>
        <v/>
      </c>
      <c r="AA150" s="57">
        <f>IF(ISNUMBER(Y150),Y150-AVERAGEIFS($Y$5:$Y$504,$C$5:$C$504,C150),"")</f>
        <v/>
      </c>
    </row>
    <row r="151" ht="15" customHeight="1" s="74">
      <c r="A151" s="56" t="inlineStr">
        <is>
          <t>UDR</t>
        </is>
      </c>
      <c r="B151" s="56" t="inlineStr">
        <is>
          <t>UDR, Inc.</t>
        </is>
      </c>
      <c r="C151" s="56" t="inlineStr">
        <is>
          <t>Real Estate</t>
        </is>
      </c>
      <c r="D151" s="56" t="inlineStr">
        <is>
          <t>Multi-Family Residential REITs</t>
        </is>
      </c>
      <c r="E151" s="56" t="inlineStr">
        <is>
          <t>Highlands Ranch, Colorado</t>
        </is>
      </c>
      <c r="F151" s="37">
        <f>IFERROR(VLOOKUP(E151,Metro_Map!$A$4:$B$187,2,FALSE()),E151)</f>
        <v/>
      </c>
      <c r="G151" s="37">
        <f>IF(F151="Foreign domicile","Y","N")</f>
        <v/>
      </c>
      <c r="H151" s="59" t="n">
        <v>40.07</v>
      </c>
      <c r="I151" s="59" t="n">
        <v>33.96</v>
      </c>
      <c r="J151" s="60" t="n">
        <v>-0.2086996761</v>
      </c>
      <c r="K151" s="37">
        <f>IF(AND(ISNUMBER(H151),ISNUMBER(I151)),"Y","N")</f>
        <v/>
      </c>
      <c r="L151" s="39">
        <f>IF(K151="Y",I151/H151-1,"")</f>
        <v/>
      </c>
      <c r="M151" s="57">
        <f>IF(K151="Y",LN(1+L151),"")</f>
        <v/>
      </c>
      <c r="N151" s="57">
        <f>IF(K151="Y",MAX(MIN(M151,Assumptions!$C$8),Assumptions!$B$8),"")</f>
        <v/>
      </c>
      <c r="O151" s="57">
        <f>IF(K151="Y",AVERAGEIFS($N$5:$N$504,$C$5:$C$504,C151),"")</f>
        <v/>
      </c>
      <c r="P151" s="57">
        <f>IF(K151="Y",N151-O151,"")</f>
        <v/>
      </c>
      <c r="Q151" s="37">
        <f>IF(G151="N",COUNTIFS($F$5:$F$504,F151),"")</f>
        <v/>
      </c>
      <c r="R151" s="37">
        <f>IF(G151="N",COUNTIFS($F$5:$F$504,F151,$C$5:$C$504,C151)-1,"")</f>
        <v/>
      </c>
      <c r="S151" s="57">
        <f>IF(G151="N",LN(Q151),"")</f>
        <v/>
      </c>
      <c r="T151" s="57">
        <f>IF(G151="N",LN(1+R151),"")</f>
        <v/>
      </c>
      <c r="U151" s="39">
        <f>IF(AND(K151="Y",ISNUMBER(J151)),(1+L151)/(1+J151)-1,"")</f>
        <v/>
      </c>
      <c r="V151" s="57">
        <f>IF(ISNUMBER(U151),LN(1+U151),"")</f>
        <v/>
      </c>
      <c r="W151" s="57">
        <f>IF(ISNUMBER(V151),MAX(MIN(V151,Assumptions!$C$9),Assumptions!$B$9),"")</f>
        <v/>
      </c>
      <c r="X151" s="57">
        <f>IF(AND(K151="Y",ISNUMBER(J151)),LN(1+J151),"")</f>
        <v/>
      </c>
      <c r="Y151" s="57">
        <f>IF(ISNUMBER(X151),MAX(MIN(X151,Assumptions!$C$10),Assumptions!$B$10),"")</f>
        <v/>
      </c>
      <c r="Z151" s="57">
        <f>IF(ISNUMBER(W151),W151-AVERAGEIFS($W$5:$W$504,$C$5:$C$504,C151),"")</f>
        <v/>
      </c>
      <c r="AA151" s="57">
        <f>IF(ISNUMBER(Y151),Y151-AVERAGEIFS($Y$5:$Y$504,$C$5:$C$504,C151),"")</f>
        <v/>
      </c>
    </row>
    <row r="152" ht="15" customHeight="1" s="74">
      <c r="A152" s="56" t="inlineStr">
        <is>
          <t>PFG</t>
        </is>
      </c>
      <c r="B152" s="56" t="inlineStr">
        <is>
          <t>Principal Financial Group</t>
        </is>
      </c>
      <c r="C152" s="56" t="inlineStr">
        <is>
          <t>Financials</t>
        </is>
      </c>
      <c r="D152" s="56" t="inlineStr">
        <is>
          <t>Life &amp; Health Insurance</t>
        </is>
      </c>
      <c r="E152" s="56" t="inlineStr">
        <is>
          <t>Des Moines, Iowa</t>
        </is>
      </c>
      <c r="F152" s="37">
        <f>IFERROR(VLOOKUP(E152,Metro_Map!$A$4:$B$187,2,FALSE()),E152)</f>
        <v/>
      </c>
      <c r="G152" s="37">
        <f>IF(F152="Foreign domicile","Y","N")</f>
        <v/>
      </c>
      <c r="H152" s="59" t="n">
        <v>81.51000000000001</v>
      </c>
      <c r="I152" s="59" t="n">
        <v>107.26</v>
      </c>
      <c r="J152" s="60" t="n">
        <v>0.3105996366</v>
      </c>
      <c r="K152" s="37">
        <f>IF(AND(ISNUMBER(H152),ISNUMBER(I152)),"Y","N")</f>
        <v/>
      </c>
      <c r="L152" s="39">
        <f>IF(K152="Y",I152/H152-1,"")</f>
        <v/>
      </c>
      <c r="M152" s="57">
        <f>IF(K152="Y",LN(1+L152),"")</f>
        <v/>
      </c>
      <c r="N152" s="57">
        <f>IF(K152="Y",MAX(MIN(M152,Assumptions!$C$8),Assumptions!$B$8),"")</f>
        <v/>
      </c>
      <c r="O152" s="57">
        <f>IF(K152="Y",AVERAGEIFS($N$5:$N$504,$C$5:$C$504,C152),"")</f>
        <v/>
      </c>
      <c r="P152" s="57">
        <f>IF(K152="Y",N152-O152,"")</f>
        <v/>
      </c>
      <c r="Q152" s="37">
        <f>IF(G152="N",COUNTIFS($F$5:$F$504,F152),"")</f>
        <v/>
      </c>
      <c r="R152" s="37">
        <f>IF(G152="N",COUNTIFS($F$5:$F$504,F152,$C$5:$C$504,C152)-1,"")</f>
        <v/>
      </c>
      <c r="S152" s="57">
        <f>IF(G152="N",LN(Q152),"")</f>
        <v/>
      </c>
      <c r="T152" s="57">
        <f>IF(G152="N",LN(1+R152),"")</f>
        <v/>
      </c>
      <c r="U152" s="39">
        <f>IF(AND(K152="Y",ISNUMBER(J152)),(1+L152)/(1+J152)-1,"")</f>
        <v/>
      </c>
      <c r="V152" s="57">
        <f>IF(ISNUMBER(U152),LN(1+U152),"")</f>
        <v/>
      </c>
      <c r="W152" s="57">
        <f>IF(ISNUMBER(V152),MAX(MIN(V152,Assumptions!$C$9),Assumptions!$B$9),"")</f>
        <v/>
      </c>
      <c r="X152" s="57">
        <f>IF(AND(K152="Y",ISNUMBER(J152)),LN(1+J152),"")</f>
        <v/>
      </c>
      <c r="Y152" s="57">
        <f>IF(ISNUMBER(X152),MAX(MIN(X152,Assumptions!$C$10),Assumptions!$B$10),"")</f>
        <v/>
      </c>
      <c r="Z152" s="57">
        <f>IF(ISNUMBER(W152),W152-AVERAGEIFS($W$5:$W$504,$C$5:$C$504,C152),"")</f>
        <v/>
      </c>
      <c r="AA152" s="57">
        <f>IF(ISNUMBER(Y152),Y152-AVERAGEIFS($Y$5:$Y$504,$C$5:$C$504,C152),"")</f>
        <v/>
      </c>
    </row>
    <row r="153" ht="15" customHeight="1" s="74">
      <c r="A153" s="56" t="inlineStr">
        <is>
          <t>BWA</t>
        </is>
      </c>
      <c r="B153" s="56" t="inlineStr">
        <is>
          <t>BorgWarner</t>
        </is>
      </c>
      <c r="C153" s="56" t="inlineStr">
        <is>
          <t>Consumer Discretionary</t>
        </is>
      </c>
      <c r="D153" s="56" t="inlineStr">
        <is>
          <t>Automotive Parts &amp; Equipment</t>
        </is>
      </c>
      <c r="E153" s="56" t="inlineStr">
        <is>
          <t>Auburn Hills, Michigan</t>
        </is>
      </c>
      <c r="F153" s="37">
        <f>IFERROR(VLOOKUP(E153,Metro_Map!$A$4:$B$187,2,FALSE()),E153)</f>
        <v/>
      </c>
      <c r="G153" s="37">
        <f>IF(F153="Foreign domicile","Y","N")</f>
        <v/>
      </c>
      <c r="H153" s="59" t="n">
        <v>35.31</v>
      </c>
      <c r="I153" s="59" t="n">
        <v>58.5</v>
      </c>
      <c r="J153" s="60" t="n">
        <v>0.7260435038</v>
      </c>
      <c r="K153" s="37">
        <f>IF(AND(ISNUMBER(H153),ISNUMBER(I153)),"Y","N")</f>
        <v/>
      </c>
      <c r="L153" s="39">
        <f>IF(K153="Y",I153/H153-1,"")</f>
        <v/>
      </c>
      <c r="M153" s="57">
        <f>IF(K153="Y",LN(1+L153),"")</f>
        <v/>
      </c>
      <c r="N153" s="57">
        <f>IF(K153="Y",MAX(MIN(M153,Assumptions!$C$8),Assumptions!$B$8),"")</f>
        <v/>
      </c>
      <c r="O153" s="57">
        <f>IF(K153="Y",AVERAGEIFS($N$5:$N$504,$C$5:$C$504,C153),"")</f>
        <v/>
      </c>
      <c r="P153" s="57">
        <f>IF(K153="Y",N153-O153,"")</f>
        <v/>
      </c>
      <c r="Q153" s="37">
        <f>IF(G153="N",COUNTIFS($F$5:$F$504,F153),"")</f>
        <v/>
      </c>
      <c r="R153" s="37">
        <f>IF(G153="N",COUNTIFS($F$5:$F$504,F153,$C$5:$C$504,C153)-1,"")</f>
        <v/>
      </c>
      <c r="S153" s="57">
        <f>IF(G153="N",LN(Q153),"")</f>
        <v/>
      </c>
      <c r="T153" s="57">
        <f>IF(G153="N",LN(1+R153),"")</f>
        <v/>
      </c>
      <c r="U153" s="39">
        <f>IF(AND(K153="Y",ISNUMBER(J153)),(1+L153)/(1+J153)-1,"")</f>
        <v/>
      </c>
      <c r="V153" s="57">
        <f>IF(ISNUMBER(U153),LN(1+U153),"")</f>
        <v/>
      </c>
      <c r="W153" s="57">
        <f>IF(ISNUMBER(V153),MAX(MIN(V153,Assumptions!$C$9),Assumptions!$B$9),"")</f>
        <v/>
      </c>
      <c r="X153" s="57">
        <f>IF(AND(K153="Y",ISNUMBER(J153)),LN(1+J153),"")</f>
        <v/>
      </c>
      <c r="Y153" s="57">
        <f>IF(ISNUMBER(X153),MAX(MIN(X153,Assumptions!$C$10),Assumptions!$B$10),"")</f>
        <v/>
      </c>
      <c r="Z153" s="57">
        <f>IF(ISNUMBER(W153),W153-AVERAGEIFS($W$5:$W$504,$C$5:$C$504,C153),"")</f>
        <v/>
      </c>
      <c r="AA153" s="57">
        <f>IF(ISNUMBER(Y153),Y153-AVERAGEIFS($Y$5:$Y$504,$C$5:$C$504,C153),"")</f>
        <v/>
      </c>
    </row>
    <row r="154" ht="15" customHeight="1" s="74">
      <c r="A154" s="56" t="inlineStr">
        <is>
          <t>DTE</t>
        </is>
      </c>
      <c r="B154" s="56" t="inlineStr">
        <is>
          <t>DTE Energy</t>
        </is>
      </c>
      <c r="C154" s="56" t="inlineStr">
        <is>
          <t>Utilities</t>
        </is>
      </c>
      <c r="D154" s="56" t="inlineStr">
        <is>
          <t>Multi-Utilities</t>
        </is>
      </c>
      <c r="E154" s="56" t="inlineStr">
        <is>
          <t>Detroit, Michigan</t>
        </is>
      </c>
      <c r="F154" s="37">
        <f>IFERROR(VLOOKUP(E154,Metro_Map!$A$4:$B$187,2,FALSE()),E154)</f>
        <v/>
      </c>
      <c r="G154" s="37">
        <f>IF(F154="Foreign domicile","Y","N")</f>
        <v/>
      </c>
      <c r="H154" s="59" t="n">
        <v>120.53</v>
      </c>
      <c r="I154" s="59" t="n">
        <v>128.31</v>
      </c>
      <c r="J154" s="60" t="n">
        <v>0.03751113992</v>
      </c>
      <c r="K154" s="37">
        <f>IF(AND(ISNUMBER(H154),ISNUMBER(I154)),"Y","N")</f>
        <v/>
      </c>
      <c r="L154" s="39">
        <f>IF(K154="Y",I154/H154-1,"")</f>
        <v/>
      </c>
      <c r="M154" s="57">
        <f>IF(K154="Y",LN(1+L154),"")</f>
        <v/>
      </c>
      <c r="N154" s="57">
        <f>IF(K154="Y",MAX(MIN(M154,Assumptions!$C$8),Assumptions!$B$8),"")</f>
        <v/>
      </c>
      <c r="O154" s="57">
        <f>IF(K154="Y",AVERAGEIFS($N$5:$N$504,$C$5:$C$504,C154),"")</f>
        <v/>
      </c>
      <c r="P154" s="57">
        <f>IF(K154="Y",N154-O154,"")</f>
        <v/>
      </c>
      <c r="Q154" s="37">
        <f>IF(G154="N",COUNTIFS($F$5:$F$504,F154),"")</f>
        <v/>
      </c>
      <c r="R154" s="37">
        <f>IF(G154="N",COUNTIFS($F$5:$F$504,F154,$C$5:$C$504,C154)-1,"")</f>
        <v/>
      </c>
      <c r="S154" s="57">
        <f>IF(G154="N",LN(Q154),"")</f>
        <v/>
      </c>
      <c r="T154" s="57">
        <f>IF(G154="N",LN(1+R154),"")</f>
        <v/>
      </c>
      <c r="U154" s="39">
        <f>IF(AND(K154="Y",ISNUMBER(J154)),(1+L154)/(1+J154)-1,"")</f>
        <v/>
      </c>
      <c r="V154" s="57">
        <f>IF(ISNUMBER(U154),LN(1+U154),"")</f>
        <v/>
      </c>
      <c r="W154" s="57">
        <f>IF(ISNUMBER(V154),MAX(MIN(V154,Assumptions!$C$9),Assumptions!$B$9),"")</f>
        <v/>
      </c>
      <c r="X154" s="57">
        <f>IF(AND(K154="Y",ISNUMBER(J154)),LN(1+J154),"")</f>
        <v/>
      </c>
      <c r="Y154" s="57">
        <f>IF(ISNUMBER(X154),MAX(MIN(X154,Assumptions!$C$10),Assumptions!$B$10),"")</f>
        <v/>
      </c>
      <c r="Z154" s="57">
        <f>IF(ISNUMBER(W154),W154-AVERAGEIFS($W$5:$W$504,$C$5:$C$504,C154),"")</f>
        <v/>
      </c>
      <c r="AA154" s="57">
        <f>IF(ISNUMBER(Y154),Y154-AVERAGEIFS($Y$5:$Y$504,$C$5:$C$504,C154),"")</f>
        <v/>
      </c>
    </row>
    <row r="155" ht="15" customHeight="1" s="74">
      <c r="A155" s="56" t="inlineStr">
        <is>
          <t>F</t>
        </is>
      </c>
      <c r="B155" s="56" t="inlineStr">
        <is>
          <t>Ford Motor Company</t>
        </is>
      </c>
      <c r="C155" s="56" t="inlineStr">
        <is>
          <t>Consumer Discretionary</t>
        </is>
      </c>
      <c r="D155" s="56" t="inlineStr">
        <is>
          <t>Automobile Manufacturers</t>
        </is>
      </c>
      <c r="E155" s="56" t="inlineStr">
        <is>
          <t>Dearborn, Michigan</t>
        </is>
      </c>
      <c r="F155" s="37">
        <f>IFERROR(VLOOKUP(E155,Metro_Map!$A$4:$B$187,2,FALSE()),E155)</f>
        <v/>
      </c>
      <c r="G155" s="37">
        <f>IF(F155="Foreign domicile","Y","N")</f>
        <v/>
      </c>
      <c r="H155" s="59" t="n">
        <v>10.82</v>
      </c>
      <c r="I155" s="59" t="n">
        <v>12.05</v>
      </c>
      <c r="J155" s="60" t="n">
        <v>0.1641509434</v>
      </c>
      <c r="K155" s="37">
        <f>IF(AND(ISNUMBER(H155),ISNUMBER(I155)),"Y","N")</f>
        <v/>
      </c>
      <c r="L155" s="39">
        <f>IF(K155="Y",I155/H155-1,"")</f>
        <v/>
      </c>
      <c r="M155" s="57">
        <f>IF(K155="Y",LN(1+L155),"")</f>
        <v/>
      </c>
      <c r="N155" s="57">
        <f>IF(K155="Y",MAX(MIN(M155,Assumptions!$C$8),Assumptions!$B$8),"")</f>
        <v/>
      </c>
      <c r="O155" s="57">
        <f>IF(K155="Y",AVERAGEIFS($N$5:$N$504,$C$5:$C$504,C155),"")</f>
        <v/>
      </c>
      <c r="P155" s="57">
        <f>IF(K155="Y",N155-O155,"")</f>
        <v/>
      </c>
      <c r="Q155" s="37">
        <f>IF(G155="N",COUNTIFS($F$5:$F$504,F155),"")</f>
        <v/>
      </c>
      <c r="R155" s="37">
        <f>IF(G155="N",COUNTIFS($F$5:$F$504,F155,$C$5:$C$504,C155)-1,"")</f>
        <v/>
      </c>
      <c r="S155" s="57">
        <f>IF(G155="N",LN(Q155),"")</f>
        <v/>
      </c>
      <c r="T155" s="57">
        <f>IF(G155="N",LN(1+R155),"")</f>
        <v/>
      </c>
      <c r="U155" s="39">
        <f>IF(AND(K155="Y",ISNUMBER(J155)),(1+L155)/(1+J155)-1,"")</f>
        <v/>
      </c>
      <c r="V155" s="57">
        <f>IF(ISNUMBER(U155),LN(1+U155),"")</f>
        <v/>
      </c>
      <c r="W155" s="57">
        <f>IF(ISNUMBER(V155),MAX(MIN(V155,Assumptions!$C$9),Assumptions!$B$9),"")</f>
        <v/>
      </c>
      <c r="X155" s="57">
        <f>IF(AND(K155="Y",ISNUMBER(J155)),LN(1+J155),"")</f>
        <v/>
      </c>
      <c r="Y155" s="57">
        <f>IF(ISNUMBER(X155),MAX(MIN(X155,Assumptions!$C$10),Assumptions!$B$10),"")</f>
        <v/>
      </c>
      <c r="Z155" s="57">
        <f>IF(ISNUMBER(W155),W155-AVERAGEIFS($W$5:$W$504,$C$5:$C$504,C155),"")</f>
        <v/>
      </c>
      <c r="AA155" s="57">
        <f>IF(ISNUMBER(Y155),Y155-AVERAGEIFS($Y$5:$Y$504,$C$5:$C$504,C155),"")</f>
        <v/>
      </c>
    </row>
    <row r="156" ht="15" customHeight="1" s="74">
      <c r="A156" s="56" t="inlineStr">
        <is>
          <t>GM</t>
        </is>
      </c>
      <c r="B156" s="56" t="inlineStr">
        <is>
          <t>General Motors</t>
        </is>
      </c>
      <c r="C156" s="56" t="inlineStr">
        <is>
          <t>Consumer Discretionary</t>
        </is>
      </c>
      <c r="D156" s="56" t="inlineStr">
        <is>
          <t>Automobile Manufacturers</t>
        </is>
      </c>
      <c r="E156" s="56" t="inlineStr">
        <is>
          <t>Detroit, Michigan</t>
        </is>
      </c>
      <c r="F156" s="37">
        <f>IFERROR(VLOOKUP(E156,Metro_Map!$A$4:$B$187,2,FALSE()),E156)</f>
        <v/>
      </c>
      <c r="G156" s="37">
        <f>IF(F156="Foreign domicile","Y","N")</f>
        <v/>
      </c>
      <c r="H156" s="59" t="n">
        <v>44.32</v>
      </c>
      <c r="I156" s="59" t="n">
        <v>83.05</v>
      </c>
      <c r="J156" s="60" t="n">
        <v>0.5664804469</v>
      </c>
      <c r="K156" s="37">
        <f>IF(AND(ISNUMBER(H156),ISNUMBER(I156)),"Y","N")</f>
        <v/>
      </c>
      <c r="L156" s="39">
        <f>IF(K156="Y",I156/H156-1,"")</f>
        <v/>
      </c>
      <c r="M156" s="57">
        <f>IF(K156="Y",LN(1+L156),"")</f>
        <v/>
      </c>
      <c r="N156" s="57">
        <f>IF(K156="Y",MAX(MIN(M156,Assumptions!$C$8),Assumptions!$B$8),"")</f>
        <v/>
      </c>
      <c r="O156" s="57">
        <f>IF(K156="Y",AVERAGEIFS($N$5:$N$504,$C$5:$C$504,C156),"")</f>
        <v/>
      </c>
      <c r="P156" s="57">
        <f>IF(K156="Y",N156-O156,"")</f>
        <v/>
      </c>
      <c r="Q156" s="37">
        <f>IF(G156="N",COUNTIFS($F$5:$F$504,F156),"")</f>
        <v/>
      </c>
      <c r="R156" s="37">
        <f>IF(G156="N",COUNTIFS($F$5:$F$504,F156,$C$5:$C$504,C156)-1,"")</f>
        <v/>
      </c>
      <c r="S156" s="57">
        <f>IF(G156="N",LN(Q156),"")</f>
        <v/>
      </c>
      <c r="T156" s="57">
        <f>IF(G156="N",LN(1+R156),"")</f>
        <v/>
      </c>
      <c r="U156" s="39">
        <f>IF(AND(K156="Y",ISNUMBER(J156)),(1+L156)/(1+J156)-1,"")</f>
        <v/>
      </c>
      <c r="V156" s="57">
        <f>IF(ISNUMBER(U156),LN(1+U156),"")</f>
        <v/>
      </c>
      <c r="W156" s="57">
        <f>IF(ISNUMBER(V156),MAX(MIN(V156,Assumptions!$C$9),Assumptions!$B$9),"")</f>
        <v/>
      </c>
      <c r="X156" s="57">
        <f>IF(AND(K156="Y",ISNUMBER(J156)),LN(1+J156),"")</f>
        <v/>
      </c>
      <c r="Y156" s="57">
        <f>IF(ISNUMBER(X156),MAX(MIN(X156,Assumptions!$C$10),Assumptions!$B$10),"")</f>
        <v/>
      </c>
      <c r="Z156" s="57">
        <f>IF(ISNUMBER(W156),W156-AVERAGEIFS($W$5:$W$504,$C$5:$C$504,C156),"")</f>
        <v/>
      </c>
      <c r="AA156" s="57">
        <f>IF(ISNUMBER(Y156),Y156-AVERAGEIFS($Y$5:$Y$504,$C$5:$C$504,C156),"")</f>
        <v/>
      </c>
    </row>
    <row r="157" ht="15" customHeight="1" s="74">
      <c r="A157" s="56" t="inlineStr">
        <is>
          <t>MAS</t>
        </is>
      </c>
      <c r="B157" s="56" t="inlineStr">
        <is>
          <t>Masco</t>
        </is>
      </c>
      <c r="C157" s="56" t="inlineStr">
        <is>
          <t>Industrials</t>
        </is>
      </c>
      <c r="D157" s="56" t="inlineStr">
        <is>
          <t>Building Products</t>
        </is>
      </c>
      <c r="E157" s="56" t="inlineStr">
        <is>
          <t>Livonia, Michigan</t>
        </is>
      </c>
      <c r="F157" s="37">
        <f>IFERROR(VLOOKUP(E157,Metro_Map!$A$4:$B$187,2,FALSE()),E157)</f>
        <v/>
      </c>
      <c r="G157" s="37">
        <f>IF(F157="Foreign domicile","Y","N")</f>
        <v/>
      </c>
      <c r="H157" s="59" t="n">
        <v>77.84999999999999</v>
      </c>
      <c r="I157" s="59" t="n">
        <v>69.44</v>
      </c>
      <c r="J157" s="60" t="n">
        <v>-0.1129860602</v>
      </c>
      <c r="K157" s="37">
        <f>IF(AND(ISNUMBER(H157),ISNUMBER(I157)),"Y","N")</f>
        <v/>
      </c>
      <c r="L157" s="39">
        <f>IF(K157="Y",I157/H157-1,"")</f>
        <v/>
      </c>
      <c r="M157" s="57">
        <f>IF(K157="Y",LN(1+L157),"")</f>
        <v/>
      </c>
      <c r="N157" s="57">
        <f>IF(K157="Y",MAX(MIN(M157,Assumptions!$C$8),Assumptions!$B$8),"")</f>
        <v/>
      </c>
      <c r="O157" s="57">
        <f>IF(K157="Y",AVERAGEIFS($N$5:$N$504,$C$5:$C$504,C157),"")</f>
        <v/>
      </c>
      <c r="P157" s="57">
        <f>IF(K157="Y",N157-O157,"")</f>
        <v/>
      </c>
      <c r="Q157" s="37">
        <f>IF(G157="N",COUNTIFS($F$5:$F$504,F157),"")</f>
        <v/>
      </c>
      <c r="R157" s="37">
        <f>IF(G157="N",COUNTIFS($F$5:$F$504,F157,$C$5:$C$504,C157)-1,"")</f>
        <v/>
      </c>
      <c r="S157" s="57">
        <f>IF(G157="N",LN(Q157),"")</f>
        <v/>
      </c>
      <c r="T157" s="57">
        <f>IF(G157="N",LN(1+R157),"")</f>
        <v/>
      </c>
      <c r="U157" s="39">
        <f>IF(AND(K157="Y",ISNUMBER(J157)),(1+L157)/(1+J157)-1,"")</f>
        <v/>
      </c>
      <c r="V157" s="57">
        <f>IF(ISNUMBER(U157),LN(1+U157),"")</f>
        <v/>
      </c>
      <c r="W157" s="57">
        <f>IF(ISNUMBER(V157),MAX(MIN(V157,Assumptions!$C$9),Assumptions!$B$9),"")</f>
        <v/>
      </c>
      <c r="X157" s="57">
        <f>IF(AND(K157="Y",ISNUMBER(J157)),LN(1+J157),"")</f>
        <v/>
      </c>
      <c r="Y157" s="57">
        <f>IF(ISNUMBER(X157),MAX(MIN(X157,Assumptions!$C$10),Assumptions!$B$10),"")</f>
        <v/>
      </c>
      <c r="Z157" s="57">
        <f>IF(ISNUMBER(W157),W157-AVERAGEIFS($W$5:$W$504,$C$5:$C$504,C157),"")</f>
        <v/>
      </c>
      <c r="AA157" s="57">
        <f>IF(ISNUMBER(Y157),Y157-AVERAGEIFS($Y$5:$Y$504,$C$5:$C$504,C157),"")</f>
        <v/>
      </c>
    </row>
    <row r="158" ht="15" customHeight="1" s="74">
      <c r="A158" s="56" t="inlineStr">
        <is>
          <t>IQV</t>
        </is>
      </c>
      <c r="B158" s="56" t="inlineStr">
        <is>
          <t>IQVIA</t>
        </is>
      </c>
      <c r="C158" s="56" t="inlineStr">
        <is>
          <t>Health Care</t>
        </is>
      </c>
      <c r="D158" s="56" t="inlineStr">
        <is>
          <t>Life Sciences Tools &amp; Services</t>
        </is>
      </c>
      <c r="E158" s="56" t="inlineStr">
        <is>
          <t>Durham, North Carolina</t>
        </is>
      </c>
      <c r="F158" s="37">
        <f>IFERROR(VLOOKUP(E158,Metro_Map!$A$4:$B$187,2,FALSE()),E158)</f>
        <v/>
      </c>
      <c r="G158" s="37">
        <f>IF(F158="Foreign domicile","Y","N")</f>
        <v/>
      </c>
      <c r="H158" s="59" t="n">
        <v>246.23</v>
      </c>
      <c r="I158" s="59" t="n">
        <v>262.01</v>
      </c>
      <c r="J158" s="60" t="n">
        <v>0.272889557</v>
      </c>
      <c r="K158" s="37">
        <f>IF(AND(ISNUMBER(H158),ISNUMBER(I158)),"Y","N")</f>
        <v/>
      </c>
      <c r="L158" s="39">
        <f>IF(K158="Y",I158/H158-1,"")</f>
        <v/>
      </c>
      <c r="M158" s="57">
        <f>IF(K158="Y",LN(1+L158),"")</f>
        <v/>
      </c>
      <c r="N158" s="57">
        <f>IF(K158="Y",MAX(MIN(M158,Assumptions!$C$8),Assumptions!$B$8),"")</f>
        <v/>
      </c>
      <c r="O158" s="57">
        <f>IF(K158="Y",AVERAGEIFS($N$5:$N$504,$C$5:$C$504,C158),"")</f>
        <v/>
      </c>
      <c r="P158" s="57">
        <f>IF(K158="Y",N158-O158,"")</f>
        <v/>
      </c>
      <c r="Q158" s="37">
        <f>IF(G158="N",COUNTIFS($F$5:$F$504,F158),"")</f>
        <v/>
      </c>
      <c r="R158" s="37">
        <f>IF(G158="N",COUNTIFS($F$5:$F$504,F158,$C$5:$C$504,C158)-1,"")</f>
        <v/>
      </c>
      <c r="S158" s="57">
        <f>IF(G158="N",LN(Q158),"")</f>
        <v/>
      </c>
      <c r="T158" s="57">
        <f>IF(G158="N",LN(1+R158),"")</f>
        <v/>
      </c>
      <c r="U158" s="39">
        <f>IF(AND(K158="Y",ISNUMBER(J158)),(1+L158)/(1+J158)-1,"")</f>
        <v/>
      </c>
      <c r="V158" s="57">
        <f>IF(ISNUMBER(U158),LN(1+U158),"")</f>
        <v/>
      </c>
      <c r="W158" s="57">
        <f>IF(ISNUMBER(V158),MAX(MIN(V158,Assumptions!$C$9),Assumptions!$B$9),"")</f>
        <v/>
      </c>
      <c r="X158" s="57">
        <f>IF(AND(K158="Y",ISNUMBER(J158)),LN(1+J158),"")</f>
        <v/>
      </c>
      <c r="Y158" s="57">
        <f>IF(ISNUMBER(X158),MAX(MIN(X158,Assumptions!$C$10),Assumptions!$B$10),"")</f>
        <v/>
      </c>
      <c r="Z158" s="57">
        <f>IF(ISNUMBER(W158),W158-AVERAGEIFS($W$5:$W$504,$C$5:$C$504,C158),"")</f>
        <v/>
      </c>
      <c r="AA158" s="57">
        <f>IF(ISNUMBER(Y158),Y158-AVERAGEIFS($Y$5:$Y$504,$C$5:$C$504,C158),"")</f>
        <v/>
      </c>
    </row>
    <row r="159" ht="15" customHeight="1" s="74">
      <c r="A159" s="56" t="inlineStr">
        <is>
          <t>LW</t>
        </is>
      </c>
      <c r="B159" s="56" t="inlineStr">
        <is>
          <t>Lamb Weston</t>
        </is>
      </c>
      <c r="C159" s="56" t="inlineStr">
        <is>
          <t>Consumer Staples</t>
        </is>
      </c>
      <c r="D159" s="56" t="inlineStr">
        <is>
          <t>Packaged Foods &amp; Meats</t>
        </is>
      </c>
      <c r="E159" s="56" t="inlineStr">
        <is>
          <t>Eagle, Idaho</t>
        </is>
      </c>
      <c r="F159" s="37">
        <f>IFERROR(VLOOKUP(E159,Metro_Map!$A$4:$B$187,2,FALSE()),E159)</f>
        <v/>
      </c>
      <c r="G159" s="37">
        <f>IF(F159="Foreign domicile","Y","N")</f>
        <v/>
      </c>
      <c r="H159" s="59" t="n">
        <v>60.02</v>
      </c>
      <c r="I159" s="59" t="n">
        <v>53.02</v>
      </c>
      <c r="J159" s="60" t="n">
        <v>-0.3155235569</v>
      </c>
      <c r="K159" s="37">
        <f>IF(AND(ISNUMBER(H159),ISNUMBER(I159)),"Y","N")</f>
        <v/>
      </c>
      <c r="L159" s="39">
        <f>IF(K159="Y",I159/H159-1,"")</f>
        <v/>
      </c>
      <c r="M159" s="57">
        <f>IF(K159="Y",LN(1+L159),"")</f>
        <v/>
      </c>
      <c r="N159" s="57">
        <f>IF(K159="Y",MAX(MIN(M159,Assumptions!$C$8),Assumptions!$B$8),"")</f>
        <v/>
      </c>
      <c r="O159" s="57">
        <f>IF(K159="Y",AVERAGEIFS($N$5:$N$504,$C$5:$C$504,C159),"")</f>
        <v/>
      </c>
      <c r="P159" s="57">
        <f>IF(K159="Y",N159-O159,"")</f>
        <v/>
      </c>
      <c r="Q159" s="37">
        <f>IF(G159="N",COUNTIFS($F$5:$F$504,F159),"")</f>
        <v/>
      </c>
      <c r="R159" s="37">
        <f>IF(G159="N",COUNTIFS($F$5:$F$504,F159,$C$5:$C$504,C159)-1,"")</f>
        <v/>
      </c>
      <c r="S159" s="57">
        <f>IF(G159="N",LN(Q159),"")</f>
        <v/>
      </c>
      <c r="T159" s="57">
        <f>IF(G159="N",LN(1+R159),"")</f>
        <v/>
      </c>
      <c r="U159" s="39">
        <f>IF(AND(K159="Y",ISNUMBER(J159)),(1+L159)/(1+J159)-1,"")</f>
        <v/>
      </c>
      <c r="V159" s="57">
        <f>IF(ISNUMBER(U159),LN(1+U159),"")</f>
        <v/>
      </c>
      <c r="W159" s="57">
        <f>IF(ISNUMBER(V159),MAX(MIN(V159,Assumptions!$C$9),Assumptions!$B$9),"")</f>
        <v/>
      </c>
      <c r="X159" s="57">
        <f>IF(AND(K159="Y",ISNUMBER(J159)),LN(1+J159),"")</f>
        <v/>
      </c>
      <c r="Y159" s="57">
        <f>IF(ISNUMBER(X159),MAX(MIN(X159,Assumptions!$C$10),Assumptions!$B$10),"")</f>
        <v/>
      </c>
      <c r="Z159" s="57">
        <f>IF(ISNUMBER(W159),W159-AVERAGEIFS($W$5:$W$504,$C$5:$C$504,C159),"")</f>
        <v/>
      </c>
      <c r="AA159" s="57">
        <f>IF(ISNUMBER(Y159),Y159-AVERAGEIFS($Y$5:$Y$504,$C$5:$C$504,C159),"")</f>
        <v/>
      </c>
    </row>
    <row r="160" ht="15" customHeight="1" s="74">
      <c r="A160" s="56" t="inlineStr">
        <is>
          <t>CHD</t>
        </is>
      </c>
      <c r="B160" s="56" t="inlineStr">
        <is>
          <t>Church &amp; Dwight</t>
        </is>
      </c>
      <c r="C160" s="56" t="inlineStr">
        <is>
          <t>Consumer Staples</t>
        </is>
      </c>
      <c r="D160" s="56" t="inlineStr">
        <is>
          <t>Household Products</t>
        </is>
      </c>
      <c r="E160" s="56" t="inlineStr">
        <is>
          <t>Ewing, New Jersey</t>
        </is>
      </c>
      <c r="F160" s="37">
        <f>IFERROR(VLOOKUP(E160,Metro_Map!$A$4:$B$187,2,FALSE()),E160)</f>
        <v/>
      </c>
      <c r="G160" s="37">
        <f>IF(F160="Foreign domicile","Y","N")</f>
        <v/>
      </c>
      <c r="H160" s="59" t="n">
        <v>98.01000000000001</v>
      </c>
      <c r="I160" s="59" t="n">
        <v>102.63</v>
      </c>
      <c r="J160" s="60" t="n">
        <v>-0.01776454772</v>
      </c>
      <c r="K160" s="37">
        <f>IF(AND(ISNUMBER(H160),ISNUMBER(I160)),"Y","N")</f>
        <v/>
      </c>
      <c r="L160" s="39">
        <f>IF(K160="Y",I160/H160-1,"")</f>
        <v/>
      </c>
      <c r="M160" s="57">
        <f>IF(K160="Y",LN(1+L160),"")</f>
        <v/>
      </c>
      <c r="N160" s="57">
        <f>IF(K160="Y",MAX(MIN(M160,Assumptions!$C$8),Assumptions!$B$8),"")</f>
        <v/>
      </c>
      <c r="O160" s="57">
        <f>IF(K160="Y",AVERAGEIFS($N$5:$N$504,$C$5:$C$504,C160),"")</f>
        <v/>
      </c>
      <c r="P160" s="57">
        <f>IF(K160="Y",N160-O160,"")</f>
        <v/>
      </c>
      <c r="Q160" s="37">
        <f>IF(G160="N",COUNTIFS($F$5:$F$504,F160),"")</f>
        <v/>
      </c>
      <c r="R160" s="37">
        <f>IF(G160="N",COUNTIFS($F$5:$F$504,F160,$C$5:$C$504,C160)-1,"")</f>
        <v/>
      </c>
      <c r="S160" s="57">
        <f>IF(G160="N",LN(Q160),"")</f>
        <v/>
      </c>
      <c r="T160" s="57">
        <f>IF(G160="N",LN(1+R160),"")</f>
        <v/>
      </c>
      <c r="U160" s="39">
        <f>IF(AND(K160="Y",ISNUMBER(J160)),(1+L160)/(1+J160)-1,"")</f>
        <v/>
      </c>
      <c r="V160" s="57">
        <f>IF(ISNUMBER(U160),LN(1+U160),"")</f>
        <v/>
      </c>
      <c r="W160" s="57">
        <f>IF(ISNUMBER(V160),MAX(MIN(V160,Assumptions!$C$9),Assumptions!$B$9),"")</f>
        <v/>
      </c>
      <c r="X160" s="57">
        <f>IF(AND(K160="Y",ISNUMBER(J160)),LN(1+J160),"")</f>
        <v/>
      </c>
      <c r="Y160" s="57">
        <f>IF(ISNUMBER(X160),MAX(MIN(X160,Assumptions!$C$10),Assumptions!$B$10),"")</f>
        <v/>
      </c>
      <c r="Z160" s="57">
        <f>IF(ISNUMBER(W160),W160-AVERAGEIFS($W$5:$W$504,$C$5:$C$504,C160),"")</f>
        <v/>
      </c>
      <c r="AA160" s="57">
        <f>IF(ISNUMBER(Y160),Y160-AVERAGEIFS($Y$5:$Y$504,$C$5:$C$504,C160),"")</f>
        <v/>
      </c>
    </row>
    <row r="161" ht="15" customHeight="1" s="74">
      <c r="A161" s="56" t="inlineStr">
        <is>
          <t>MPC</t>
        </is>
      </c>
      <c r="B161" s="56" t="inlineStr">
        <is>
          <t>Marathon Petroleum</t>
        </is>
      </c>
      <c r="C161" s="56" t="inlineStr">
        <is>
          <t>Energy</t>
        </is>
      </c>
      <c r="D161" s="56" t="inlineStr">
        <is>
          <t>Oil &amp; Gas Refining &amp; Marketing</t>
        </is>
      </c>
      <c r="E161" s="56" t="inlineStr">
        <is>
          <t>Findlay, Ohio</t>
        </is>
      </c>
      <c r="F161" s="37">
        <f>IFERROR(VLOOKUP(E161,Metro_Map!$A$4:$B$187,2,FALSE()),E161)</f>
        <v/>
      </c>
      <c r="G161" s="37">
        <f>IF(F161="Foreign domicile","Y","N")</f>
        <v/>
      </c>
      <c r="H161" s="59" t="n">
        <v>177.02</v>
      </c>
      <c r="I161" s="59" t="n">
        <v>484.92</v>
      </c>
      <c r="J161" s="60" t="n">
        <v>2.145359722</v>
      </c>
      <c r="K161" s="37">
        <f>IF(AND(ISNUMBER(H161),ISNUMBER(I161)),"Y","N")</f>
        <v/>
      </c>
      <c r="L161" s="39">
        <f>IF(K161="Y",I161/H161-1,"")</f>
        <v/>
      </c>
      <c r="M161" s="57">
        <f>IF(K161="Y",LN(1+L161),"")</f>
        <v/>
      </c>
      <c r="N161" s="57">
        <f>IF(K161="Y",MAX(MIN(M161,Assumptions!$C$8),Assumptions!$B$8),"")</f>
        <v/>
      </c>
      <c r="O161" s="57">
        <f>IF(K161="Y",AVERAGEIFS($N$5:$N$504,$C$5:$C$504,C161),"")</f>
        <v/>
      </c>
      <c r="P161" s="57">
        <f>IF(K161="Y",N161-O161,"")</f>
        <v/>
      </c>
      <c r="Q161" s="37">
        <f>IF(G161="N",COUNTIFS($F$5:$F$504,F161),"")</f>
        <v/>
      </c>
      <c r="R161" s="37">
        <f>IF(G161="N",COUNTIFS($F$5:$F$504,F161,$C$5:$C$504,C161)-1,"")</f>
        <v/>
      </c>
      <c r="S161" s="57">
        <f>IF(G161="N",LN(Q161),"")</f>
        <v/>
      </c>
      <c r="T161" s="57">
        <f>IF(G161="N",LN(1+R161),"")</f>
        <v/>
      </c>
      <c r="U161" s="39">
        <f>IF(AND(K161="Y",ISNUMBER(J161)),(1+L161)/(1+J161)-1,"")</f>
        <v/>
      </c>
      <c r="V161" s="57">
        <f>IF(ISNUMBER(U161),LN(1+U161),"")</f>
        <v/>
      </c>
      <c r="W161" s="57">
        <f>IF(ISNUMBER(V161),MAX(MIN(V161,Assumptions!$C$9),Assumptions!$B$9),"")</f>
        <v/>
      </c>
      <c r="X161" s="57">
        <f>IF(AND(K161="Y",ISNUMBER(J161)),LN(1+J161),"")</f>
        <v/>
      </c>
      <c r="Y161" s="57">
        <f>IF(ISNUMBER(X161),MAX(MIN(X161,Assumptions!$C$10),Assumptions!$B$10),"")</f>
        <v/>
      </c>
      <c r="Z161" s="57">
        <f>IF(ISNUMBER(W161),W161-AVERAGEIFS($W$5:$W$504,$C$5:$C$504,C161),"")</f>
        <v/>
      </c>
      <c r="AA161" s="57">
        <f>IF(ISNUMBER(Y161),Y161-AVERAGEIFS($Y$5:$Y$504,$C$5:$C$504,C161),"")</f>
        <v/>
      </c>
    </row>
    <row r="162" ht="15" customHeight="1" s="74">
      <c r="A162" s="56" t="inlineStr">
        <is>
          <t>STLD</t>
        </is>
      </c>
      <c r="B162" s="56" t="inlineStr">
        <is>
          <t>Steel Dynamics</t>
        </is>
      </c>
      <c r="C162" s="56" t="inlineStr">
        <is>
          <t>Materials</t>
        </is>
      </c>
      <c r="D162" s="56" t="inlineStr">
        <is>
          <t>Steel</t>
        </is>
      </c>
      <c r="E162" s="56" t="inlineStr">
        <is>
          <t>Fort Wayne, Indiana</t>
        </is>
      </c>
      <c r="F162" s="37">
        <f>IFERROR(VLOOKUP(E162,Metro_Map!$A$4:$B$187,2,FALSE()),E162)</f>
        <v/>
      </c>
      <c r="G162" s="37">
        <f>IF(F162="Foreign domicile","Y","N")</f>
        <v/>
      </c>
      <c r="H162" s="59" t="n">
        <v>133.22</v>
      </c>
      <c r="I162" s="59" t="n">
        <v>242.92</v>
      </c>
      <c r="J162" s="60" t="n">
        <v>0.769996314</v>
      </c>
      <c r="K162" s="37">
        <f>IF(AND(ISNUMBER(H162),ISNUMBER(I162)),"Y","N")</f>
        <v/>
      </c>
      <c r="L162" s="39">
        <f>IF(K162="Y",I162/H162-1,"")</f>
        <v/>
      </c>
      <c r="M162" s="57">
        <f>IF(K162="Y",LN(1+L162),"")</f>
        <v/>
      </c>
      <c r="N162" s="57">
        <f>IF(K162="Y",MAX(MIN(M162,Assumptions!$C$8),Assumptions!$B$8),"")</f>
        <v/>
      </c>
      <c r="O162" s="57">
        <f>IF(K162="Y",AVERAGEIFS($N$5:$N$504,$C$5:$C$504,C162),"")</f>
        <v/>
      </c>
      <c r="P162" s="57">
        <f>IF(K162="Y",N162-O162,"")</f>
        <v/>
      </c>
      <c r="Q162" s="37">
        <f>IF(G162="N",COUNTIFS($F$5:$F$504,F162),"")</f>
        <v/>
      </c>
      <c r="R162" s="37">
        <f>IF(G162="N",COUNTIFS($F$5:$F$504,F162,$C$5:$C$504,C162)-1,"")</f>
        <v/>
      </c>
      <c r="S162" s="57">
        <f>IF(G162="N",LN(Q162),"")</f>
        <v/>
      </c>
      <c r="T162" s="57">
        <f>IF(G162="N",LN(1+R162),"")</f>
        <v/>
      </c>
      <c r="U162" s="39">
        <f>IF(AND(K162="Y",ISNUMBER(J162)),(1+L162)/(1+J162)-1,"")</f>
        <v/>
      </c>
      <c r="V162" s="57">
        <f>IF(ISNUMBER(U162),LN(1+U162),"")</f>
        <v/>
      </c>
      <c r="W162" s="57">
        <f>IF(ISNUMBER(V162),MAX(MIN(V162,Assumptions!$C$9),Assumptions!$B$9),"")</f>
        <v/>
      </c>
      <c r="X162" s="57">
        <f>IF(AND(K162="Y",ISNUMBER(J162)),LN(1+J162),"")</f>
        <v/>
      </c>
      <c r="Y162" s="57">
        <f>IF(ISNUMBER(X162),MAX(MIN(X162,Assumptions!$C$10),Assumptions!$B$10),"")</f>
        <v/>
      </c>
      <c r="Z162" s="57">
        <f>IF(ISNUMBER(W162),W162-AVERAGEIFS($W$5:$W$504,$C$5:$C$504,C162),"")</f>
        <v/>
      </c>
      <c r="AA162" s="57">
        <f>IF(ISNUMBER(Y162),Y162-AVERAGEIFS($Y$5:$Y$504,$C$5:$C$504,C162),"")</f>
        <v/>
      </c>
    </row>
    <row r="163" ht="15" customHeight="1" s="74">
      <c r="A163" s="56" t="inlineStr">
        <is>
          <t>DECK</t>
        </is>
      </c>
      <c r="B163" s="56" t="inlineStr">
        <is>
          <t>Deckers Brands</t>
        </is>
      </c>
      <c r="C163" s="56" t="inlineStr">
        <is>
          <t>Consumer Discretionary</t>
        </is>
      </c>
      <c r="D163" s="56" t="inlineStr">
        <is>
          <t>Footwear</t>
        </is>
      </c>
      <c r="E163" s="56" t="inlineStr">
        <is>
          <t>Goleta, California</t>
        </is>
      </c>
      <c r="F163" s="37">
        <f>IFERROR(VLOOKUP(E163,Metro_Map!$A$4:$B$187,2,FALSE()),E163)</f>
        <v/>
      </c>
      <c r="G163" s="37">
        <f>IF(F163="Foreign domicile","Y","N")</f>
        <v/>
      </c>
      <c r="H163" s="59" t="n">
        <v>153.77</v>
      </c>
      <c r="I163" s="59" t="n">
        <v>82.81999999999999</v>
      </c>
      <c r="J163" s="60" t="n">
        <v>-0.4686258936</v>
      </c>
      <c r="K163" s="37">
        <f>IF(AND(ISNUMBER(H163),ISNUMBER(I163)),"Y","N")</f>
        <v/>
      </c>
      <c r="L163" s="39">
        <f>IF(K163="Y",I163/H163-1,"")</f>
        <v/>
      </c>
      <c r="M163" s="57">
        <f>IF(K163="Y",LN(1+L163),"")</f>
        <v/>
      </c>
      <c r="N163" s="57">
        <f>IF(K163="Y",MAX(MIN(M163,Assumptions!$C$8),Assumptions!$B$8),"")</f>
        <v/>
      </c>
      <c r="O163" s="57">
        <f>IF(K163="Y",AVERAGEIFS($N$5:$N$504,$C$5:$C$504,C163),"")</f>
        <v/>
      </c>
      <c r="P163" s="57">
        <f>IF(K163="Y",N163-O163,"")</f>
        <v/>
      </c>
      <c r="Q163" s="37">
        <f>IF(G163="N",COUNTIFS($F$5:$F$504,F163),"")</f>
        <v/>
      </c>
      <c r="R163" s="37">
        <f>IF(G163="N",COUNTIFS($F$5:$F$504,F163,$C$5:$C$504,C163)-1,"")</f>
        <v/>
      </c>
      <c r="S163" s="57">
        <f>IF(G163="N",LN(Q163),"")</f>
        <v/>
      </c>
      <c r="T163" s="57">
        <f>IF(G163="N",LN(1+R163),"")</f>
        <v/>
      </c>
      <c r="U163" s="39">
        <f>IF(AND(K163="Y",ISNUMBER(J163)),(1+L163)/(1+J163)-1,"")</f>
        <v/>
      </c>
      <c r="V163" s="57">
        <f>IF(ISNUMBER(U163),LN(1+U163),"")</f>
        <v/>
      </c>
      <c r="W163" s="57">
        <f>IF(ISNUMBER(V163),MAX(MIN(V163,Assumptions!$C$9),Assumptions!$B$9),"")</f>
        <v/>
      </c>
      <c r="X163" s="57">
        <f>IF(AND(K163="Y",ISNUMBER(J163)),LN(1+J163),"")</f>
        <v/>
      </c>
      <c r="Y163" s="57">
        <f>IF(ISNUMBER(X163),MAX(MIN(X163,Assumptions!$C$10),Assumptions!$B$10),"")</f>
        <v/>
      </c>
      <c r="Z163" s="57">
        <f>IF(ISNUMBER(W163),W163-AVERAGEIFS($W$5:$W$504,$C$5:$C$504,C163),"")</f>
        <v/>
      </c>
      <c r="AA163" s="57">
        <f>IF(ISNUMBER(Y163),Y163-AVERAGEIFS($Y$5:$Y$504,$C$5:$C$504,C163),"")</f>
        <v/>
      </c>
    </row>
    <row r="164" ht="15" customHeight="1" s="74">
      <c r="A164" s="56" t="inlineStr">
        <is>
          <t>DLTR</t>
        </is>
      </c>
      <c r="B164" s="56" t="inlineStr">
        <is>
          <t>Dollar Tree</t>
        </is>
      </c>
      <c r="C164" s="56" t="inlineStr">
        <is>
          <t>Consumer Staples</t>
        </is>
      </c>
      <c r="D164" s="56" t="inlineStr">
        <is>
          <t>Consumer Staples Merchandise Retail</t>
        </is>
      </c>
      <c r="E164" s="56" t="inlineStr">
        <is>
          <t>Chesapeake, Virginia</t>
        </is>
      </c>
      <c r="F164" s="37">
        <f>IFERROR(VLOOKUP(E164,Metro_Map!$A$4:$B$187,2,FALSE()),E164)</f>
        <v/>
      </c>
      <c r="G164" s="37">
        <f>IF(F164="Foreign domicile","Y","N")</f>
        <v/>
      </c>
      <c r="H164" s="59" t="n">
        <v>104.34</v>
      </c>
      <c r="I164" s="59" t="n">
        <v>121.76</v>
      </c>
      <c r="J164" s="60" t="n">
        <v>0.8497828366</v>
      </c>
      <c r="K164" s="37">
        <f>IF(AND(ISNUMBER(H164),ISNUMBER(I164)),"Y","N")</f>
        <v/>
      </c>
      <c r="L164" s="39">
        <f>IF(K164="Y",I164/H164-1,"")</f>
        <v/>
      </c>
      <c r="M164" s="57">
        <f>IF(K164="Y",LN(1+L164),"")</f>
        <v/>
      </c>
      <c r="N164" s="57">
        <f>IF(K164="Y",MAX(MIN(M164,Assumptions!$C$8),Assumptions!$B$8),"")</f>
        <v/>
      </c>
      <c r="O164" s="57">
        <f>IF(K164="Y",AVERAGEIFS($N$5:$N$504,$C$5:$C$504,C164),"")</f>
        <v/>
      </c>
      <c r="P164" s="57">
        <f>IF(K164="Y",N164-O164,"")</f>
        <v/>
      </c>
      <c r="Q164" s="37">
        <f>IF(G164="N",COUNTIFS($F$5:$F$504,F164),"")</f>
        <v/>
      </c>
      <c r="R164" s="37">
        <f>IF(G164="N",COUNTIFS($F$5:$F$504,F164,$C$5:$C$504,C164)-1,"")</f>
        <v/>
      </c>
      <c r="S164" s="57">
        <f>IF(G164="N",LN(Q164),"")</f>
        <v/>
      </c>
      <c r="T164" s="57">
        <f>IF(G164="N",LN(1+R164),"")</f>
        <v/>
      </c>
      <c r="U164" s="39">
        <f>IF(AND(K164="Y",ISNUMBER(J164)),(1+L164)/(1+J164)-1,"")</f>
        <v/>
      </c>
      <c r="V164" s="57">
        <f>IF(ISNUMBER(U164),LN(1+U164),"")</f>
        <v/>
      </c>
      <c r="W164" s="57">
        <f>IF(ISNUMBER(V164),MAX(MIN(V164,Assumptions!$C$9),Assumptions!$B$9),"")</f>
        <v/>
      </c>
      <c r="X164" s="57">
        <f>IF(AND(K164="Y",ISNUMBER(J164)),LN(1+J164),"")</f>
        <v/>
      </c>
      <c r="Y164" s="57">
        <f>IF(ISNUMBER(X164),MAX(MIN(X164,Assumptions!$C$10),Assumptions!$B$10),"")</f>
        <v/>
      </c>
      <c r="Z164" s="57">
        <f>IF(ISNUMBER(W164),W164-AVERAGEIFS($W$5:$W$504,$C$5:$C$504,C164),"")</f>
        <v/>
      </c>
      <c r="AA164" s="57">
        <f>IF(ISNUMBER(Y164),Y164-AVERAGEIFS($Y$5:$Y$504,$C$5:$C$504,C164),"")</f>
        <v/>
      </c>
    </row>
    <row r="165" ht="15" customHeight="1" s="74">
      <c r="A165" s="56" t="inlineStr">
        <is>
          <t>HII</t>
        </is>
      </c>
      <c r="B165" s="56" t="inlineStr">
        <is>
          <t>Huntington Ingalls Industries</t>
        </is>
      </c>
      <c r="C165" s="56" t="inlineStr">
        <is>
          <t>Industrials</t>
        </is>
      </c>
      <c r="D165" s="56" t="inlineStr">
        <is>
          <t>Aerospace &amp; Defense</t>
        </is>
      </c>
      <c r="E165" s="56" t="inlineStr">
        <is>
          <t>Newport News, Virginia</t>
        </is>
      </c>
      <c r="F165" s="37">
        <f>IFERROR(VLOOKUP(E165,Metro_Map!$A$4:$B$187,2,FALSE()),E165)</f>
        <v/>
      </c>
      <c r="G165" s="37">
        <f>IF(F165="Foreign domicile","Y","N")</f>
        <v/>
      </c>
      <c r="H165" s="59" t="n">
        <v>279.98</v>
      </c>
      <c r="I165" s="59" t="n">
        <v>264.53</v>
      </c>
      <c r="J165" s="60" t="n">
        <v>0.3714551853</v>
      </c>
      <c r="K165" s="37">
        <f>IF(AND(ISNUMBER(H165),ISNUMBER(I165)),"Y","N")</f>
        <v/>
      </c>
      <c r="L165" s="39">
        <f>IF(K165="Y",I165/H165-1,"")</f>
        <v/>
      </c>
      <c r="M165" s="57">
        <f>IF(K165="Y",LN(1+L165),"")</f>
        <v/>
      </c>
      <c r="N165" s="57">
        <f>IF(K165="Y",MAX(MIN(M165,Assumptions!$C$8),Assumptions!$B$8),"")</f>
        <v/>
      </c>
      <c r="O165" s="57">
        <f>IF(K165="Y",AVERAGEIFS($N$5:$N$504,$C$5:$C$504,C165),"")</f>
        <v/>
      </c>
      <c r="P165" s="57">
        <f>IF(K165="Y",N165-O165,"")</f>
        <v/>
      </c>
      <c r="Q165" s="37">
        <f>IF(G165="N",COUNTIFS($F$5:$F$504,F165),"")</f>
        <v/>
      </c>
      <c r="R165" s="37">
        <f>IF(G165="N",COUNTIFS($F$5:$F$504,F165,$C$5:$C$504,C165)-1,"")</f>
        <v/>
      </c>
      <c r="S165" s="57">
        <f>IF(G165="N",LN(Q165),"")</f>
        <v/>
      </c>
      <c r="T165" s="57">
        <f>IF(G165="N",LN(1+R165),"")</f>
        <v/>
      </c>
      <c r="U165" s="39">
        <f>IF(AND(K165="Y",ISNUMBER(J165)),(1+L165)/(1+J165)-1,"")</f>
        <v/>
      </c>
      <c r="V165" s="57">
        <f>IF(ISNUMBER(U165),LN(1+U165),"")</f>
        <v/>
      </c>
      <c r="W165" s="57">
        <f>IF(ISNUMBER(V165),MAX(MIN(V165,Assumptions!$C$9),Assumptions!$B$9),"")</f>
        <v/>
      </c>
      <c r="X165" s="57">
        <f>IF(AND(K165="Y",ISNUMBER(J165)),LN(1+J165),"")</f>
        <v/>
      </c>
      <c r="Y165" s="57">
        <f>IF(ISNUMBER(X165),MAX(MIN(X165,Assumptions!$C$10),Assumptions!$B$10),"")</f>
        <v/>
      </c>
      <c r="Z165" s="57">
        <f>IF(ISNUMBER(W165),W165-AVERAGEIFS($W$5:$W$504,$C$5:$C$504,C165),"")</f>
        <v/>
      </c>
      <c r="AA165" s="57">
        <f>IF(ISNUMBER(Y165),Y165-AVERAGEIFS($Y$5:$Y$504,$C$5:$C$504,C165),"")</f>
        <v/>
      </c>
    </row>
    <row r="166" ht="15" customHeight="1" s="74">
      <c r="A166" s="56" t="inlineStr">
        <is>
          <t>CI</t>
        </is>
      </c>
      <c r="B166" s="56" t="inlineStr">
        <is>
          <t>Cigna</t>
        </is>
      </c>
      <c r="C166" s="56" t="inlineStr">
        <is>
          <t>Health Care</t>
        </is>
      </c>
      <c r="D166" s="56" t="inlineStr">
        <is>
          <t>Health Care Services</t>
        </is>
      </c>
      <c r="E166" s="56" t="inlineStr">
        <is>
          <t>Bloomfield, Connecticut</t>
        </is>
      </c>
      <c r="F166" s="37">
        <f>IFERROR(VLOOKUP(E166,Metro_Map!$A$4:$B$187,2,FALSE()),E166)</f>
        <v/>
      </c>
      <c r="G166" s="37">
        <f>IF(F166="Foreign domicile","Y","N")</f>
        <v/>
      </c>
      <c r="H166" s="59" t="n">
        <v>348.67</v>
      </c>
      <c r="I166" s="59" t="n">
        <v>289.58</v>
      </c>
      <c r="J166" s="60" t="n">
        <v>-0.06369546782</v>
      </c>
      <c r="K166" s="37">
        <f>IF(AND(ISNUMBER(H166),ISNUMBER(I166)),"Y","N")</f>
        <v/>
      </c>
      <c r="L166" s="39">
        <f>IF(K166="Y",I166/H166-1,"")</f>
        <v/>
      </c>
      <c r="M166" s="57">
        <f>IF(K166="Y",LN(1+L166),"")</f>
        <v/>
      </c>
      <c r="N166" s="57">
        <f>IF(K166="Y",MAX(MIN(M166,Assumptions!$C$8),Assumptions!$B$8),"")</f>
        <v/>
      </c>
      <c r="O166" s="57">
        <f>IF(K166="Y",AVERAGEIFS($N$5:$N$504,$C$5:$C$504,C166),"")</f>
        <v/>
      </c>
      <c r="P166" s="57">
        <f>IF(K166="Y",N166-O166,"")</f>
        <v/>
      </c>
      <c r="Q166" s="37">
        <f>IF(G166="N",COUNTIFS($F$5:$F$504,F166),"")</f>
        <v/>
      </c>
      <c r="R166" s="37">
        <f>IF(G166="N",COUNTIFS($F$5:$F$504,F166,$C$5:$C$504,C166)-1,"")</f>
        <v/>
      </c>
      <c r="S166" s="57">
        <f>IF(G166="N",LN(Q166),"")</f>
        <v/>
      </c>
      <c r="T166" s="57">
        <f>IF(G166="N",LN(1+R166),"")</f>
        <v/>
      </c>
      <c r="U166" s="39">
        <f>IF(AND(K166="Y",ISNUMBER(J166)),(1+L166)/(1+J166)-1,"")</f>
        <v/>
      </c>
      <c r="V166" s="57">
        <f>IF(ISNUMBER(U166),LN(1+U166),"")</f>
        <v/>
      </c>
      <c r="W166" s="57">
        <f>IF(ISNUMBER(V166),MAX(MIN(V166,Assumptions!$C$9),Assumptions!$B$9),"")</f>
        <v/>
      </c>
      <c r="X166" s="57">
        <f>IF(AND(K166="Y",ISNUMBER(J166)),LN(1+J166),"")</f>
        <v/>
      </c>
      <c r="Y166" s="57">
        <f>IF(ISNUMBER(X166),MAX(MIN(X166,Assumptions!$C$10),Assumptions!$B$10),"")</f>
        <v/>
      </c>
      <c r="Z166" s="57">
        <f>IF(ISNUMBER(W166),W166-AVERAGEIFS($W$5:$W$504,$C$5:$C$504,C166),"")</f>
        <v/>
      </c>
      <c r="AA166" s="57">
        <f>IF(ISNUMBER(Y166),Y166-AVERAGEIFS($Y$5:$Y$504,$C$5:$C$504,C166),"")</f>
        <v/>
      </c>
    </row>
    <row r="167" ht="15" customHeight="1" s="74">
      <c r="A167" s="56" t="inlineStr">
        <is>
          <t>ES</t>
        </is>
      </c>
      <c r="B167" s="56" t="inlineStr">
        <is>
          <t>Eversource</t>
        </is>
      </c>
      <c r="C167" s="56" t="inlineStr">
        <is>
          <t>Utilities</t>
        </is>
      </c>
      <c r="D167" s="56" t="inlineStr">
        <is>
          <t>Electric Utilities</t>
        </is>
      </c>
      <c r="E167" s="56" t="inlineStr">
        <is>
          <t>Hartford, Connecticut</t>
        </is>
      </c>
      <c r="F167" s="37">
        <f>IFERROR(VLOOKUP(E167,Metro_Map!$A$4:$B$187,2,FALSE()),E167)</f>
        <v/>
      </c>
      <c r="G167" s="37">
        <f>IF(F167="Foreign domicile","Y","N")</f>
        <v/>
      </c>
      <c r="H167" s="59" t="n">
        <v>64.91</v>
      </c>
      <c r="I167" s="59" t="n">
        <v>66.67</v>
      </c>
      <c r="J167" s="60" t="n">
        <v>0.06605445465</v>
      </c>
      <c r="K167" s="37">
        <f>IF(AND(ISNUMBER(H167),ISNUMBER(I167)),"Y","N")</f>
        <v/>
      </c>
      <c r="L167" s="39">
        <f>IF(K167="Y",I167/H167-1,"")</f>
        <v/>
      </c>
      <c r="M167" s="57">
        <f>IF(K167="Y",LN(1+L167),"")</f>
        <v/>
      </c>
      <c r="N167" s="57">
        <f>IF(K167="Y",MAX(MIN(M167,Assumptions!$C$8),Assumptions!$B$8),"")</f>
        <v/>
      </c>
      <c r="O167" s="57">
        <f>IF(K167="Y",AVERAGEIFS($N$5:$N$504,$C$5:$C$504,C167),"")</f>
        <v/>
      </c>
      <c r="P167" s="57">
        <f>IF(K167="Y",N167-O167,"")</f>
        <v/>
      </c>
      <c r="Q167" s="37">
        <f>IF(G167="N",COUNTIFS($F$5:$F$504,F167),"")</f>
        <v/>
      </c>
      <c r="R167" s="37">
        <f>IF(G167="N",COUNTIFS($F$5:$F$504,F167,$C$5:$C$504,C167)-1,"")</f>
        <v/>
      </c>
      <c r="S167" s="57">
        <f>IF(G167="N",LN(Q167),"")</f>
        <v/>
      </c>
      <c r="T167" s="57">
        <f>IF(G167="N",LN(1+R167),"")</f>
        <v/>
      </c>
      <c r="U167" s="39">
        <f>IF(AND(K167="Y",ISNUMBER(J167)),(1+L167)/(1+J167)-1,"")</f>
        <v/>
      </c>
      <c r="V167" s="57">
        <f>IF(ISNUMBER(U167),LN(1+U167),"")</f>
        <v/>
      </c>
      <c r="W167" s="57">
        <f>IF(ISNUMBER(V167),MAX(MIN(V167,Assumptions!$C$9),Assumptions!$B$9),"")</f>
        <v/>
      </c>
      <c r="X167" s="57">
        <f>IF(AND(K167="Y",ISNUMBER(J167)),LN(1+J167),"")</f>
        <v/>
      </c>
      <c r="Y167" s="57">
        <f>IF(ISNUMBER(X167),MAX(MIN(X167,Assumptions!$C$10),Assumptions!$B$10),"")</f>
        <v/>
      </c>
      <c r="Z167" s="57">
        <f>IF(ISNUMBER(W167),W167-AVERAGEIFS($W$5:$W$504,$C$5:$C$504,C167),"")</f>
        <v/>
      </c>
      <c r="AA167" s="57">
        <f>IF(ISNUMBER(Y167),Y167-AVERAGEIFS($Y$5:$Y$504,$C$5:$C$504,C167),"")</f>
        <v/>
      </c>
    </row>
    <row r="168" ht="15" customHeight="1" s="74">
      <c r="A168" s="56" t="inlineStr">
        <is>
          <t>HIG</t>
        </is>
      </c>
      <c r="B168" s="56" t="inlineStr">
        <is>
          <t>Hartford (The)</t>
        </is>
      </c>
      <c r="C168" s="56" t="inlineStr">
        <is>
          <t>Financials</t>
        </is>
      </c>
      <c r="D168" s="56" t="inlineStr">
        <is>
          <t>Property &amp; Casualty Insurance</t>
        </is>
      </c>
      <c r="E168" s="56" t="inlineStr">
        <is>
          <t>Hartford, Connecticut</t>
        </is>
      </c>
      <c r="F168" s="37">
        <f>IFERROR(VLOOKUP(E168,Metro_Map!$A$4:$B$187,2,FALSE()),E168)</f>
        <v/>
      </c>
      <c r="G168" s="37">
        <f>IF(F168="Foreign domicile","Y","N")</f>
        <v/>
      </c>
      <c r="H168" s="59" t="n">
        <v>110.92</v>
      </c>
      <c r="I168" s="59" t="n">
        <v>131.96</v>
      </c>
      <c r="J168" s="60" t="n">
        <v>0.1890172893</v>
      </c>
      <c r="K168" s="37">
        <f>IF(AND(ISNUMBER(H168),ISNUMBER(I168)),"Y","N")</f>
        <v/>
      </c>
      <c r="L168" s="39">
        <f>IF(K168="Y",I168/H168-1,"")</f>
        <v/>
      </c>
      <c r="M168" s="57">
        <f>IF(K168="Y",LN(1+L168),"")</f>
        <v/>
      </c>
      <c r="N168" s="57">
        <f>IF(K168="Y",MAX(MIN(M168,Assumptions!$C$8),Assumptions!$B$8),"")</f>
        <v/>
      </c>
      <c r="O168" s="57">
        <f>IF(K168="Y",AVERAGEIFS($N$5:$N$504,$C$5:$C$504,C168),"")</f>
        <v/>
      </c>
      <c r="P168" s="57">
        <f>IF(K168="Y",N168-O168,"")</f>
        <v/>
      </c>
      <c r="Q168" s="37">
        <f>IF(G168="N",COUNTIFS($F$5:$F$504,F168),"")</f>
        <v/>
      </c>
      <c r="R168" s="37">
        <f>IF(G168="N",COUNTIFS($F$5:$F$504,F168,$C$5:$C$504,C168)-1,"")</f>
        <v/>
      </c>
      <c r="S168" s="57">
        <f>IF(G168="N",LN(Q168),"")</f>
        <v/>
      </c>
      <c r="T168" s="57">
        <f>IF(G168="N",LN(1+R168),"")</f>
        <v/>
      </c>
      <c r="U168" s="39">
        <f>IF(AND(K168="Y",ISNUMBER(J168)),(1+L168)/(1+J168)-1,"")</f>
        <v/>
      </c>
      <c r="V168" s="57">
        <f>IF(ISNUMBER(U168),LN(1+U168),"")</f>
        <v/>
      </c>
      <c r="W168" s="57">
        <f>IF(ISNUMBER(V168),MAX(MIN(V168,Assumptions!$C$9),Assumptions!$B$9),"")</f>
        <v/>
      </c>
      <c r="X168" s="57">
        <f>IF(AND(K168="Y",ISNUMBER(J168)),LN(1+J168),"")</f>
        <v/>
      </c>
      <c r="Y168" s="57">
        <f>IF(ISNUMBER(X168),MAX(MIN(X168,Assumptions!$C$10),Assumptions!$B$10),"")</f>
        <v/>
      </c>
      <c r="Z168" s="57">
        <f>IF(ISNUMBER(W168),W168-AVERAGEIFS($W$5:$W$504,$C$5:$C$504,C168),"")</f>
        <v/>
      </c>
      <c r="AA168" s="57">
        <f>IF(ISNUMBER(Y168),Y168-AVERAGEIFS($Y$5:$Y$504,$C$5:$C$504,C168),"")</f>
        <v/>
      </c>
    </row>
    <row r="169" ht="15" customHeight="1" s="74">
      <c r="A169" s="56" t="inlineStr">
        <is>
          <t>OTIS</t>
        </is>
      </c>
      <c r="B169" s="56" t="inlineStr">
        <is>
          <t>Otis Worldwide</t>
        </is>
      </c>
      <c r="C169" s="56" t="inlineStr">
        <is>
          <t>Industrials</t>
        </is>
      </c>
      <c r="D169" s="56" t="inlineStr">
        <is>
          <t>Industrial Machinery &amp; Supplies &amp; Components</t>
        </is>
      </c>
      <c r="E169" s="56" t="inlineStr">
        <is>
          <t>Farmington, Connecticut</t>
        </is>
      </c>
      <c r="F169" s="37">
        <f>IFERROR(VLOOKUP(E169,Metro_Map!$A$4:$B$187,2,FALSE()),E169)</f>
        <v/>
      </c>
      <c r="G169" s="37">
        <f>IF(F169="Foreign domicile","Y","N")</f>
        <v/>
      </c>
      <c r="H169" s="59" t="n">
        <v>94.5</v>
      </c>
      <c r="I169" s="59" t="n">
        <v>69.11</v>
      </c>
      <c r="J169" s="60" t="n">
        <v>-0.2961261981</v>
      </c>
      <c r="K169" s="37">
        <f>IF(AND(ISNUMBER(H169),ISNUMBER(I169)),"Y","N")</f>
        <v/>
      </c>
      <c r="L169" s="39">
        <f>IF(K169="Y",I169/H169-1,"")</f>
        <v/>
      </c>
      <c r="M169" s="57">
        <f>IF(K169="Y",LN(1+L169),"")</f>
        <v/>
      </c>
      <c r="N169" s="57">
        <f>IF(K169="Y",MAX(MIN(M169,Assumptions!$C$8),Assumptions!$B$8),"")</f>
        <v/>
      </c>
      <c r="O169" s="57">
        <f>IF(K169="Y",AVERAGEIFS($N$5:$N$504,$C$5:$C$504,C169),"")</f>
        <v/>
      </c>
      <c r="P169" s="57">
        <f>IF(K169="Y",N169-O169,"")</f>
        <v/>
      </c>
      <c r="Q169" s="37">
        <f>IF(G169="N",COUNTIFS($F$5:$F$504,F169),"")</f>
        <v/>
      </c>
      <c r="R169" s="37">
        <f>IF(G169="N",COUNTIFS($F$5:$F$504,F169,$C$5:$C$504,C169)-1,"")</f>
        <v/>
      </c>
      <c r="S169" s="57">
        <f>IF(G169="N",LN(Q169),"")</f>
        <v/>
      </c>
      <c r="T169" s="57">
        <f>IF(G169="N",LN(1+R169),"")</f>
        <v/>
      </c>
      <c r="U169" s="39">
        <f>IF(AND(K169="Y",ISNUMBER(J169)),(1+L169)/(1+J169)-1,"")</f>
        <v/>
      </c>
      <c r="V169" s="57">
        <f>IF(ISNUMBER(U169),LN(1+U169),"")</f>
        <v/>
      </c>
      <c r="W169" s="57">
        <f>IF(ISNUMBER(V169),MAX(MIN(V169,Assumptions!$C$9),Assumptions!$B$9),"")</f>
        <v/>
      </c>
      <c r="X169" s="57">
        <f>IF(AND(K169="Y",ISNUMBER(J169)),LN(1+J169),"")</f>
        <v/>
      </c>
      <c r="Y169" s="57">
        <f>IF(ISNUMBER(X169),MAX(MIN(X169,Assumptions!$C$10),Assumptions!$B$10),"")</f>
        <v/>
      </c>
      <c r="Z169" s="57">
        <f>IF(ISNUMBER(W169),W169-AVERAGEIFS($W$5:$W$504,$C$5:$C$504,C169),"")</f>
        <v/>
      </c>
      <c r="AA169" s="57">
        <f>IF(ISNUMBER(Y169),Y169-AVERAGEIFS($Y$5:$Y$504,$C$5:$C$504,C169),"")</f>
        <v/>
      </c>
    </row>
    <row r="170" ht="15" customHeight="1" s="74">
      <c r="A170" s="56" t="inlineStr">
        <is>
          <t>SWK</t>
        </is>
      </c>
      <c r="B170" s="56" t="inlineStr">
        <is>
          <t>Stanley Black &amp; Decker</t>
        </is>
      </c>
      <c r="C170" s="56" t="inlineStr">
        <is>
          <t>Industrials</t>
        </is>
      </c>
      <c r="D170" s="56" t="inlineStr">
        <is>
          <t>Industrial Machinery &amp; Supplies &amp; Components</t>
        </is>
      </c>
      <c r="E170" s="56" t="inlineStr">
        <is>
          <t>New Britain, Connecticut</t>
        </is>
      </c>
      <c r="F170" s="37">
        <f>IFERROR(VLOOKUP(E170,Metro_Map!$A$4:$B$187,2,FALSE()),E170)</f>
        <v/>
      </c>
      <c r="G170" s="37">
        <f>IF(F170="Foreign domicile","Y","N")</f>
        <v/>
      </c>
      <c r="H170" s="59" t="n">
        <v>105.62</v>
      </c>
      <c r="I170" s="59" t="n">
        <v>90.29000000000001</v>
      </c>
      <c r="J170" s="60" t="n">
        <v>-0.04136504654</v>
      </c>
      <c r="K170" s="37">
        <f>IF(AND(ISNUMBER(H170),ISNUMBER(I170)),"Y","N")</f>
        <v/>
      </c>
      <c r="L170" s="39">
        <f>IF(K170="Y",I170/H170-1,"")</f>
        <v/>
      </c>
      <c r="M170" s="57">
        <f>IF(K170="Y",LN(1+L170),"")</f>
        <v/>
      </c>
      <c r="N170" s="57">
        <f>IF(K170="Y",MAX(MIN(M170,Assumptions!$C$8),Assumptions!$B$8),"")</f>
        <v/>
      </c>
      <c r="O170" s="57">
        <f>IF(K170="Y",AVERAGEIFS($N$5:$N$504,$C$5:$C$504,C170),"")</f>
        <v/>
      </c>
      <c r="P170" s="57">
        <f>IF(K170="Y",N170-O170,"")</f>
        <v/>
      </c>
      <c r="Q170" s="37">
        <f>IF(G170="N",COUNTIFS($F$5:$F$504,F170),"")</f>
        <v/>
      </c>
      <c r="R170" s="37">
        <f>IF(G170="N",COUNTIFS($F$5:$F$504,F170,$C$5:$C$504,C170)-1,"")</f>
        <v/>
      </c>
      <c r="S170" s="57">
        <f>IF(G170="N",LN(Q170),"")</f>
        <v/>
      </c>
      <c r="T170" s="57">
        <f>IF(G170="N",LN(1+R170),"")</f>
        <v/>
      </c>
      <c r="U170" s="39">
        <f>IF(AND(K170="Y",ISNUMBER(J170)),(1+L170)/(1+J170)-1,"")</f>
        <v/>
      </c>
      <c r="V170" s="57">
        <f>IF(ISNUMBER(U170),LN(1+U170),"")</f>
        <v/>
      </c>
      <c r="W170" s="57">
        <f>IF(ISNUMBER(V170),MAX(MIN(V170,Assumptions!$C$9),Assumptions!$B$9),"")</f>
        <v/>
      </c>
      <c r="X170" s="57">
        <f>IF(AND(K170="Y",ISNUMBER(J170)),LN(1+J170),"")</f>
        <v/>
      </c>
      <c r="Y170" s="57">
        <f>IF(ISNUMBER(X170),MAX(MIN(X170,Assumptions!$C$10),Assumptions!$B$10),"")</f>
        <v/>
      </c>
      <c r="Z170" s="57">
        <f>IF(ISNUMBER(W170),W170-AVERAGEIFS($W$5:$W$504,$C$5:$C$504,C170),"")</f>
        <v/>
      </c>
      <c r="AA170" s="57">
        <f>IF(ISNUMBER(Y170),Y170-AVERAGEIFS($Y$5:$Y$504,$C$5:$C$504,C170),"")</f>
        <v/>
      </c>
    </row>
    <row r="171" ht="15" customHeight="1" s="74">
      <c r="A171" s="56" t="inlineStr">
        <is>
          <t>HSY</t>
        </is>
      </c>
      <c r="B171" s="56" t="inlineStr">
        <is>
          <t>Hershey's</t>
        </is>
      </c>
      <c r="C171" s="56" t="inlineStr">
        <is>
          <t>Consumer Staples</t>
        </is>
      </c>
      <c r="D171" s="56" t="inlineStr">
        <is>
          <t>Packaged Foods &amp; Meats</t>
        </is>
      </c>
      <c r="E171" s="56" t="inlineStr">
        <is>
          <t>Hershey, Pennsylvania</t>
        </is>
      </c>
      <c r="F171" s="37">
        <f>IFERROR(VLOOKUP(E171,Metro_Map!$A$4:$B$187,2,FALSE()),E171)</f>
        <v/>
      </c>
      <c r="G171" s="37">
        <f>IF(F171="Foreign domicile","Y","N")</f>
        <v/>
      </c>
      <c r="H171" s="59" t="n">
        <v>197.48</v>
      </c>
      <c r="I171" s="59" t="n">
        <v>164.25</v>
      </c>
      <c r="J171" s="60" t="n">
        <v>-0.06174004775</v>
      </c>
      <c r="K171" s="37">
        <f>IF(AND(ISNUMBER(H171),ISNUMBER(I171)),"Y","N")</f>
        <v/>
      </c>
      <c r="L171" s="39">
        <f>IF(K171="Y",I171/H171-1,"")</f>
        <v/>
      </c>
      <c r="M171" s="57">
        <f>IF(K171="Y",LN(1+L171),"")</f>
        <v/>
      </c>
      <c r="N171" s="57">
        <f>IF(K171="Y",MAX(MIN(M171,Assumptions!$C$8),Assumptions!$B$8),"")</f>
        <v/>
      </c>
      <c r="O171" s="57">
        <f>IF(K171="Y",AVERAGEIFS($N$5:$N$504,$C$5:$C$504,C171),"")</f>
        <v/>
      </c>
      <c r="P171" s="57">
        <f>IF(K171="Y",N171-O171,"")</f>
        <v/>
      </c>
      <c r="Q171" s="37">
        <f>IF(G171="N",COUNTIFS($F$5:$F$504,F171),"")</f>
        <v/>
      </c>
      <c r="R171" s="37">
        <f>IF(G171="N",COUNTIFS($F$5:$F$504,F171,$C$5:$C$504,C171)-1,"")</f>
        <v/>
      </c>
      <c r="S171" s="57">
        <f>IF(G171="N",LN(Q171),"")</f>
        <v/>
      </c>
      <c r="T171" s="57">
        <f>IF(G171="N",LN(1+R171),"")</f>
        <v/>
      </c>
      <c r="U171" s="39">
        <f>IF(AND(K171="Y",ISNUMBER(J171)),(1+L171)/(1+J171)-1,"")</f>
        <v/>
      </c>
      <c r="V171" s="57">
        <f>IF(ISNUMBER(U171),LN(1+U171),"")</f>
        <v/>
      </c>
      <c r="W171" s="57">
        <f>IF(ISNUMBER(V171),MAX(MIN(V171,Assumptions!$C$9),Assumptions!$B$9),"")</f>
        <v/>
      </c>
      <c r="X171" s="57">
        <f>IF(AND(K171="Y",ISNUMBER(J171)),LN(1+J171),"")</f>
        <v/>
      </c>
      <c r="Y171" s="57">
        <f>IF(ISNUMBER(X171),MAX(MIN(X171,Assumptions!$C$10),Assumptions!$B$10),"")</f>
        <v/>
      </c>
      <c r="Z171" s="57">
        <f>IF(ISNUMBER(W171),W171-AVERAGEIFS($W$5:$W$504,$C$5:$C$504,C171),"")</f>
        <v/>
      </c>
      <c r="AA171" s="57">
        <f>IF(ISNUMBER(Y171),Y171-AVERAGEIFS($Y$5:$Y$504,$C$5:$C$504,C171),"")</f>
        <v/>
      </c>
    </row>
    <row r="172" ht="15" customHeight="1" s="74">
      <c r="A172" s="56" t="inlineStr">
        <is>
          <t>APA</t>
        </is>
      </c>
      <c r="B172" s="56" t="inlineStr">
        <is>
          <t>APA Corporation</t>
        </is>
      </c>
      <c r="C172" s="56" t="inlineStr">
        <is>
          <t>Energy</t>
        </is>
      </c>
      <c r="D172" s="56" t="inlineStr">
        <is>
          <t>Oil &amp; Gas Exploration &amp; Production</t>
        </is>
      </c>
      <c r="E172" s="56" t="inlineStr">
        <is>
          <t>Houston, Texas</t>
        </is>
      </c>
      <c r="F172" s="37">
        <f>IFERROR(VLOOKUP(E172,Metro_Map!$A$4:$B$187,2,FALSE()),E172)</f>
        <v/>
      </c>
      <c r="G172" s="37">
        <f>IF(F172="Foreign domicile","Y","N")</f>
        <v/>
      </c>
      <c r="H172" s="59" t="n">
        <v>31.19</v>
      </c>
      <c r="I172" s="59" t="n">
        <v>47.37</v>
      </c>
      <c r="J172" s="60" t="n">
        <v>1.007636826</v>
      </c>
      <c r="K172" s="37">
        <f>IF(AND(ISNUMBER(H172),ISNUMBER(I172)),"Y","N")</f>
        <v/>
      </c>
      <c r="L172" s="39">
        <f>IF(K172="Y",I172/H172-1,"")</f>
        <v/>
      </c>
      <c r="M172" s="57">
        <f>IF(K172="Y",LN(1+L172),"")</f>
        <v/>
      </c>
      <c r="N172" s="57">
        <f>IF(K172="Y",MAX(MIN(M172,Assumptions!$C$8),Assumptions!$B$8),"")</f>
        <v/>
      </c>
      <c r="O172" s="57">
        <f>IF(K172="Y",AVERAGEIFS($N$5:$N$504,$C$5:$C$504,C172),"")</f>
        <v/>
      </c>
      <c r="P172" s="57">
        <f>IF(K172="Y",N172-O172,"")</f>
        <v/>
      </c>
      <c r="Q172" s="37">
        <f>IF(G172="N",COUNTIFS($F$5:$F$504,F172),"")</f>
        <v/>
      </c>
      <c r="R172" s="37">
        <f>IF(G172="N",COUNTIFS($F$5:$F$504,F172,$C$5:$C$504,C172)-1,"")</f>
        <v/>
      </c>
      <c r="S172" s="57">
        <f>IF(G172="N",LN(Q172),"")</f>
        <v/>
      </c>
      <c r="T172" s="57">
        <f>IF(G172="N",LN(1+R172),"")</f>
        <v/>
      </c>
      <c r="U172" s="39">
        <f>IF(AND(K172="Y",ISNUMBER(J172)),(1+L172)/(1+J172)-1,"")</f>
        <v/>
      </c>
      <c r="V172" s="57">
        <f>IF(ISNUMBER(U172),LN(1+U172),"")</f>
        <v/>
      </c>
      <c r="W172" s="57">
        <f>IF(ISNUMBER(V172),MAX(MIN(V172,Assumptions!$C$9),Assumptions!$B$9),"")</f>
        <v/>
      </c>
      <c r="X172" s="57">
        <f>IF(AND(K172="Y",ISNUMBER(J172)),LN(1+J172),"")</f>
        <v/>
      </c>
      <c r="Y172" s="57">
        <f>IF(ISNUMBER(X172),MAX(MIN(X172,Assumptions!$C$10),Assumptions!$B$10),"")</f>
        <v/>
      </c>
      <c r="Z172" s="57">
        <f>IF(ISNUMBER(W172),W172-AVERAGEIFS($W$5:$W$504,$C$5:$C$504,C172),"")</f>
        <v/>
      </c>
      <c r="AA172" s="57">
        <f>IF(ISNUMBER(Y172),Y172-AVERAGEIFS($Y$5:$Y$504,$C$5:$C$504,C172),"")</f>
        <v/>
      </c>
    </row>
    <row r="173" ht="15" customHeight="1" s="74">
      <c r="A173" s="56" t="inlineStr">
        <is>
          <t>BKR</t>
        </is>
      </c>
      <c r="B173" s="56" t="inlineStr">
        <is>
          <t>Baker Hughes</t>
        </is>
      </c>
      <c r="C173" s="56" t="inlineStr">
        <is>
          <t>Energy</t>
        </is>
      </c>
      <c r="D173" s="56" t="inlineStr">
        <is>
          <t>Oil &amp; Gas Equipment &amp; Services</t>
        </is>
      </c>
      <c r="E173" s="56" t="inlineStr">
        <is>
          <t>Houston, Texas</t>
        </is>
      </c>
      <c r="F173" s="37">
        <f>IFERROR(VLOOKUP(E173,Metro_Map!$A$4:$B$187,2,FALSE()),E173)</f>
        <v/>
      </c>
      <c r="G173" s="37">
        <f>IF(F173="Foreign domicile","Y","N")</f>
        <v/>
      </c>
      <c r="H173" s="59" t="n">
        <v>38.72</v>
      </c>
      <c r="I173" s="59" t="n">
        <v>55.37</v>
      </c>
      <c r="J173" s="60" t="n">
        <v>0.3978745464</v>
      </c>
      <c r="K173" s="37">
        <f>IF(AND(ISNUMBER(H173),ISNUMBER(I173)),"Y","N")</f>
        <v/>
      </c>
      <c r="L173" s="39">
        <f>IF(K173="Y",I173/H173-1,"")</f>
        <v/>
      </c>
      <c r="M173" s="57">
        <f>IF(K173="Y",LN(1+L173),"")</f>
        <v/>
      </c>
      <c r="N173" s="57">
        <f>IF(K173="Y",MAX(MIN(M173,Assumptions!$C$8),Assumptions!$B$8),"")</f>
        <v/>
      </c>
      <c r="O173" s="57">
        <f>IF(K173="Y",AVERAGEIFS($N$5:$N$504,$C$5:$C$504,C173),"")</f>
        <v/>
      </c>
      <c r="P173" s="57">
        <f>IF(K173="Y",N173-O173,"")</f>
        <v/>
      </c>
      <c r="Q173" s="37">
        <f>IF(G173="N",COUNTIFS($F$5:$F$504,F173),"")</f>
        <v/>
      </c>
      <c r="R173" s="37">
        <f>IF(G173="N",COUNTIFS($F$5:$F$504,F173,$C$5:$C$504,C173)-1,"")</f>
        <v/>
      </c>
      <c r="S173" s="57">
        <f>IF(G173="N",LN(Q173),"")</f>
        <v/>
      </c>
      <c r="T173" s="57">
        <f>IF(G173="N",LN(1+R173),"")</f>
        <v/>
      </c>
      <c r="U173" s="39">
        <f>IF(AND(K173="Y",ISNUMBER(J173)),(1+L173)/(1+J173)-1,"")</f>
        <v/>
      </c>
      <c r="V173" s="57">
        <f>IF(ISNUMBER(U173),LN(1+U173),"")</f>
        <v/>
      </c>
      <c r="W173" s="57">
        <f>IF(ISNUMBER(V173),MAX(MIN(V173,Assumptions!$C$9),Assumptions!$B$9),"")</f>
        <v/>
      </c>
      <c r="X173" s="57">
        <f>IF(AND(K173="Y",ISNUMBER(J173)),LN(1+J173),"")</f>
        <v/>
      </c>
      <c r="Y173" s="57">
        <f>IF(ISNUMBER(X173),MAX(MIN(X173,Assumptions!$C$10),Assumptions!$B$10),"")</f>
        <v/>
      </c>
      <c r="Z173" s="57">
        <f>IF(ISNUMBER(W173),W173-AVERAGEIFS($W$5:$W$504,$C$5:$C$504,C173),"")</f>
        <v/>
      </c>
      <c r="AA173" s="57">
        <f>IF(ISNUMBER(Y173),Y173-AVERAGEIFS($Y$5:$Y$504,$C$5:$C$504,C173),"")</f>
        <v/>
      </c>
    </row>
    <row r="174" ht="15" customHeight="1" s="74">
      <c r="A174" s="56" t="inlineStr">
        <is>
          <t>CCI</t>
        </is>
      </c>
      <c r="B174" s="56" t="inlineStr">
        <is>
          <t>Crown Castle</t>
        </is>
      </c>
      <c r="C174" s="56" t="inlineStr">
        <is>
          <t>Real Estate</t>
        </is>
      </c>
      <c r="D174" s="56" t="inlineStr">
        <is>
          <t>Telecom Tower REITs</t>
        </is>
      </c>
      <c r="E174" s="56" t="inlineStr">
        <is>
          <t>Houston, Texas</t>
        </is>
      </c>
      <c r="F174" s="37">
        <f>IFERROR(VLOOKUP(E174,Metro_Map!$A$4:$B$187,2,FALSE()),E174)</f>
        <v/>
      </c>
      <c r="G174" s="37">
        <f>IF(F174="Foreign domicile","Y","N")</f>
        <v/>
      </c>
      <c r="H174" s="59" t="n">
        <v>110.08</v>
      </c>
      <c r="I174" s="59" t="n">
        <v>79.38</v>
      </c>
      <c r="J174" s="60" t="n">
        <v>-0.2614535419</v>
      </c>
      <c r="K174" s="37">
        <f>IF(AND(ISNUMBER(H174),ISNUMBER(I174)),"Y","N")</f>
        <v/>
      </c>
      <c r="L174" s="39">
        <f>IF(K174="Y",I174/H174-1,"")</f>
        <v/>
      </c>
      <c r="M174" s="57">
        <f>IF(K174="Y",LN(1+L174),"")</f>
        <v/>
      </c>
      <c r="N174" s="57">
        <f>IF(K174="Y",MAX(MIN(M174,Assumptions!$C$8),Assumptions!$B$8),"")</f>
        <v/>
      </c>
      <c r="O174" s="57">
        <f>IF(K174="Y",AVERAGEIFS($N$5:$N$504,$C$5:$C$504,C174),"")</f>
        <v/>
      </c>
      <c r="P174" s="57">
        <f>IF(K174="Y",N174-O174,"")</f>
        <v/>
      </c>
      <c r="Q174" s="37">
        <f>IF(G174="N",COUNTIFS($F$5:$F$504,F174),"")</f>
        <v/>
      </c>
      <c r="R174" s="37">
        <f>IF(G174="N",COUNTIFS($F$5:$F$504,F174,$C$5:$C$504,C174)-1,"")</f>
        <v/>
      </c>
      <c r="S174" s="57">
        <f>IF(G174="N",LN(Q174),"")</f>
        <v/>
      </c>
      <c r="T174" s="57">
        <f>IF(G174="N",LN(1+R174),"")</f>
        <v/>
      </c>
      <c r="U174" s="39">
        <f>IF(AND(K174="Y",ISNUMBER(J174)),(1+L174)/(1+J174)-1,"")</f>
        <v/>
      </c>
      <c r="V174" s="57">
        <f>IF(ISNUMBER(U174),LN(1+U174),"")</f>
        <v/>
      </c>
      <c r="W174" s="57">
        <f>IF(ISNUMBER(V174),MAX(MIN(V174,Assumptions!$C$9),Assumptions!$B$9),"")</f>
        <v/>
      </c>
      <c r="X174" s="57">
        <f>IF(AND(K174="Y",ISNUMBER(J174)),LN(1+J174),"")</f>
        <v/>
      </c>
      <c r="Y174" s="57">
        <f>IF(ISNUMBER(X174),MAX(MIN(X174,Assumptions!$C$10),Assumptions!$B$10),"")</f>
        <v/>
      </c>
      <c r="Z174" s="57">
        <f>IF(ISNUMBER(W174),W174-AVERAGEIFS($W$5:$W$504,$C$5:$C$504,C174),"")</f>
        <v/>
      </c>
      <c r="AA174" s="57">
        <f>IF(ISNUMBER(Y174),Y174-AVERAGEIFS($Y$5:$Y$504,$C$5:$C$504,C174),"")</f>
        <v/>
      </c>
    </row>
    <row r="175" ht="15" customHeight="1" s="74">
      <c r="A175" s="56" t="inlineStr">
        <is>
          <t>CNP</t>
        </is>
      </c>
      <c r="B175" s="56" t="inlineStr">
        <is>
          <t>CenterPoint Energy</t>
        </is>
      </c>
      <c r="C175" s="56" t="inlineStr">
        <is>
          <t>Utilities</t>
        </is>
      </c>
      <c r="D175" s="56" t="inlineStr">
        <is>
          <t>Multi-Utilities</t>
        </is>
      </c>
      <c r="E175" s="56" t="inlineStr">
        <is>
          <t>Houston, Texas</t>
        </is>
      </c>
      <c r="F175" s="37">
        <f>IFERROR(VLOOKUP(E175,Metro_Map!$A$4:$B$187,2,FALSE()),E175)</f>
        <v/>
      </c>
      <c r="G175" s="37">
        <f>IF(F175="Foreign domicile","Y","N")</f>
        <v/>
      </c>
      <c r="H175" s="59" t="n">
        <v>27.75</v>
      </c>
      <c r="I175" s="59" t="n">
        <v>39.68</v>
      </c>
      <c r="J175" s="60" t="n">
        <v>0.3468697124</v>
      </c>
      <c r="K175" s="37">
        <f>IF(AND(ISNUMBER(H175),ISNUMBER(I175)),"Y","N")</f>
        <v/>
      </c>
      <c r="L175" s="39">
        <f>IF(K175="Y",I175/H175-1,"")</f>
        <v/>
      </c>
      <c r="M175" s="57">
        <f>IF(K175="Y",LN(1+L175),"")</f>
        <v/>
      </c>
      <c r="N175" s="57">
        <f>IF(K175="Y",MAX(MIN(M175,Assumptions!$C$8),Assumptions!$B$8),"")</f>
        <v/>
      </c>
      <c r="O175" s="57">
        <f>IF(K175="Y",AVERAGEIFS($N$5:$N$504,$C$5:$C$504,C175),"")</f>
        <v/>
      </c>
      <c r="P175" s="57">
        <f>IF(K175="Y",N175-O175,"")</f>
        <v/>
      </c>
      <c r="Q175" s="37">
        <f>IF(G175="N",COUNTIFS($F$5:$F$504,F175),"")</f>
        <v/>
      </c>
      <c r="R175" s="37">
        <f>IF(G175="N",COUNTIFS($F$5:$F$504,F175,$C$5:$C$504,C175)-1,"")</f>
        <v/>
      </c>
      <c r="S175" s="57">
        <f>IF(G175="N",LN(Q175),"")</f>
        <v/>
      </c>
      <c r="T175" s="57">
        <f>IF(G175="N",LN(1+R175),"")</f>
        <v/>
      </c>
      <c r="U175" s="39">
        <f>IF(AND(K175="Y",ISNUMBER(J175)),(1+L175)/(1+J175)-1,"")</f>
        <v/>
      </c>
      <c r="V175" s="57">
        <f>IF(ISNUMBER(U175),LN(1+U175),"")</f>
        <v/>
      </c>
      <c r="W175" s="57">
        <f>IF(ISNUMBER(V175),MAX(MIN(V175,Assumptions!$C$9),Assumptions!$B$9),"")</f>
        <v/>
      </c>
      <c r="X175" s="57">
        <f>IF(AND(K175="Y",ISNUMBER(J175)),LN(1+J175),"")</f>
        <v/>
      </c>
      <c r="Y175" s="57">
        <f>IF(ISNUMBER(X175),MAX(MIN(X175,Assumptions!$C$10),Assumptions!$B$10),"")</f>
        <v/>
      </c>
      <c r="Z175" s="57">
        <f>IF(ISNUMBER(W175),W175-AVERAGEIFS($W$5:$W$504,$C$5:$C$504,C175),"")</f>
        <v/>
      </c>
      <c r="AA175" s="57">
        <f>IF(ISNUMBER(Y175),Y175-AVERAGEIFS($Y$5:$Y$504,$C$5:$C$504,C175),"")</f>
        <v/>
      </c>
    </row>
    <row r="176" ht="15" customHeight="1" s="74">
      <c r="A176" s="56" t="inlineStr">
        <is>
          <t>COP</t>
        </is>
      </c>
      <c r="B176" s="56" t="inlineStr">
        <is>
          <t>ConocoPhillips</t>
        </is>
      </c>
      <c r="C176" s="56" t="inlineStr">
        <is>
          <t>Energy</t>
        </is>
      </c>
      <c r="D176" s="56" t="inlineStr">
        <is>
          <t>Oil &amp; Gas Exploration &amp; Production</t>
        </is>
      </c>
      <c r="E176" s="56" t="inlineStr">
        <is>
          <t>Houston, Texas</t>
        </is>
      </c>
      <c r="F176" s="37">
        <f>IFERROR(VLOOKUP(E176,Metro_Map!$A$4:$B$187,2,FALSE()),E176)</f>
        <v/>
      </c>
      <c r="G176" s="37">
        <f>IF(F176="Foreign domicile","Y","N")</f>
        <v/>
      </c>
      <c r="H176" s="59" t="n">
        <v>111.2</v>
      </c>
      <c r="I176" s="59" t="n">
        <v>142.34</v>
      </c>
      <c r="J176" s="60" t="n">
        <v>0.2985074627</v>
      </c>
      <c r="K176" s="37">
        <f>IF(AND(ISNUMBER(H176),ISNUMBER(I176)),"Y","N")</f>
        <v/>
      </c>
      <c r="L176" s="39">
        <f>IF(K176="Y",I176/H176-1,"")</f>
        <v/>
      </c>
      <c r="M176" s="57">
        <f>IF(K176="Y",LN(1+L176),"")</f>
        <v/>
      </c>
      <c r="N176" s="57">
        <f>IF(K176="Y",MAX(MIN(M176,Assumptions!$C$8),Assumptions!$B$8),"")</f>
        <v/>
      </c>
      <c r="O176" s="57">
        <f>IF(K176="Y",AVERAGEIFS($N$5:$N$504,$C$5:$C$504,C176),"")</f>
        <v/>
      </c>
      <c r="P176" s="57">
        <f>IF(K176="Y",N176-O176,"")</f>
        <v/>
      </c>
      <c r="Q176" s="37">
        <f>IF(G176="N",COUNTIFS($F$5:$F$504,F176),"")</f>
        <v/>
      </c>
      <c r="R176" s="37">
        <f>IF(G176="N",COUNTIFS($F$5:$F$504,F176,$C$5:$C$504,C176)-1,"")</f>
        <v/>
      </c>
      <c r="S176" s="57">
        <f>IF(G176="N",LN(Q176),"")</f>
        <v/>
      </c>
      <c r="T176" s="57">
        <f>IF(G176="N",LN(1+R176),"")</f>
        <v/>
      </c>
      <c r="U176" s="39">
        <f>IF(AND(K176="Y",ISNUMBER(J176)),(1+L176)/(1+J176)-1,"")</f>
        <v/>
      </c>
      <c r="V176" s="57">
        <f>IF(ISNUMBER(U176),LN(1+U176),"")</f>
        <v/>
      </c>
      <c r="W176" s="57">
        <f>IF(ISNUMBER(V176),MAX(MIN(V176,Assumptions!$C$9),Assumptions!$B$9),"")</f>
        <v/>
      </c>
      <c r="X176" s="57">
        <f>IF(AND(K176="Y",ISNUMBER(J176)),LN(1+J176),"")</f>
        <v/>
      </c>
      <c r="Y176" s="57">
        <f>IF(ISNUMBER(X176),MAX(MIN(X176,Assumptions!$C$10),Assumptions!$B$10),"")</f>
        <v/>
      </c>
      <c r="Z176" s="57">
        <f>IF(ISNUMBER(W176),W176-AVERAGEIFS($W$5:$W$504,$C$5:$C$504,C176),"")</f>
        <v/>
      </c>
      <c r="AA176" s="57">
        <f>IF(ISNUMBER(Y176),Y176-AVERAGEIFS($Y$5:$Y$504,$C$5:$C$504,C176),"")</f>
        <v/>
      </c>
    </row>
    <row r="177" ht="15" customHeight="1" s="74">
      <c r="A177" s="56" t="inlineStr">
        <is>
          <t>CPT</t>
        </is>
      </c>
      <c r="B177" s="56" t="inlineStr">
        <is>
          <t>Camden Property Trust</t>
        </is>
      </c>
      <c r="C177" s="56" t="inlineStr">
        <is>
          <t>Real Estate</t>
        </is>
      </c>
      <c r="D177" s="56" t="inlineStr">
        <is>
          <t>Multi-Family Residential REITs</t>
        </is>
      </c>
      <c r="E177" s="56" t="inlineStr">
        <is>
          <t>Houston, Texas</t>
        </is>
      </c>
      <c r="F177" s="37">
        <f>IFERROR(VLOOKUP(E177,Metro_Map!$A$4:$B$187,2,FALSE()),E177)</f>
        <v/>
      </c>
      <c r="G177" s="37">
        <f>IF(F177="Foreign domicile","Y","N")</f>
        <v/>
      </c>
      <c r="H177" s="59" t="n">
        <v>110.75</v>
      </c>
      <c r="I177" s="59" t="n">
        <v>97.23999999999999</v>
      </c>
      <c r="J177" s="60" t="n">
        <v>-0.1684745763</v>
      </c>
      <c r="K177" s="37">
        <f>IF(AND(ISNUMBER(H177),ISNUMBER(I177)),"Y","N")</f>
        <v/>
      </c>
      <c r="L177" s="39">
        <f>IF(K177="Y",I177/H177-1,"")</f>
        <v/>
      </c>
      <c r="M177" s="57">
        <f>IF(K177="Y",LN(1+L177),"")</f>
        <v/>
      </c>
      <c r="N177" s="57">
        <f>IF(K177="Y",MAX(MIN(M177,Assumptions!$C$8),Assumptions!$B$8),"")</f>
        <v/>
      </c>
      <c r="O177" s="57">
        <f>IF(K177="Y",AVERAGEIFS($N$5:$N$504,$C$5:$C$504,C177),"")</f>
        <v/>
      </c>
      <c r="P177" s="57">
        <f>IF(K177="Y",N177-O177,"")</f>
        <v/>
      </c>
      <c r="Q177" s="37">
        <f>IF(G177="N",COUNTIFS($F$5:$F$504,F177),"")</f>
        <v/>
      </c>
      <c r="R177" s="37">
        <f>IF(G177="N",COUNTIFS($F$5:$F$504,F177,$C$5:$C$504,C177)-1,"")</f>
        <v/>
      </c>
      <c r="S177" s="57">
        <f>IF(G177="N",LN(Q177),"")</f>
        <v/>
      </c>
      <c r="T177" s="57">
        <f>IF(G177="N",LN(1+R177),"")</f>
        <v/>
      </c>
      <c r="U177" s="39">
        <f>IF(AND(K177="Y",ISNUMBER(J177)),(1+L177)/(1+J177)-1,"")</f>
        <v/>
      </c>
      <c r="V177" s="57">
        <f>IF(ISNUMBER(U177),LN(1+U177),"")</f>
        <v/>
      </c>
      <c r="W177" s="57">
        <f>IF(ISNUMBER(V177),MAX(MIN(V177,Assumptions!$C$9),Assumptions!$B$9),"")</f>
        <v/>
      </c>
      <c r="X177" s="57">
        <f>IF(AND(K177="Y",ISNUMBER(J177)),LN(1+J177),"")</f>
        <v/>
      </c>
      <c r="Y177" s="57">
        <f>IF(ISNUMBER(X177),MAX(MIN(X177,Assumptions!$C$10),Assumptions!$B$10),"")</f>
        <v/>
      </c>
      <c r="Z177" s="57">
        <f>IF(ISNUMBER(W177),W177-AVERAGEIFS($W$5:$W$504,$C$5:$C$504,C177),"")</f>
        <v/>
      </c>
      <c r="AA177" s="57">
        <f>IF(ISNUMBER(Y177),Y177-AVERAGEIFS($Y$5:$Y$504,$C$5:$C$504,C177),"")</f>
        <v/>
      </c>
    </row>
    <row r="178" ht="15" customHeight="1" s="74">
      <c r="A178" s="56" t="inlineStr">
        <is>
          <t>CTRA</t>
        </is>
      </c>
      <c r="B178" s="56" t="inlineStr">
        <is>
          <t>Coterra</t>
        </is>
      </c>
      <c r="C178" s="56" t="inlineStr">
        <is>
          <t>Energy</t>
        </is>
      </c>
      <c r="D178" s="56" t="inlineStr">
        <is>
          <t>Oil &amp; Gas Exploration &amp; Production</t>
        </is>
      </c>
      <c r="E178" s="56" t="inlineStr">
        <is>
          <t>Houston, Texas</t>
        </is>
      </c>
      <c r="F178" s="37">
        <f>IFERROR(VLOOKUP(E178,Metro_Map!$A$4:$B$187,2,FALSE()),E178)</f>
        <v/>
      </c>
      <c r="G178" s="37">
        <f>IF(F178="Foreign domicile","Y","N")</f>
        <v/>
      </c>
      <c r="H178" s="59" t="n">
        <v>1255</v>
      </c>
      <c r="I178" s="59" t="n">
        <v>585</v>
      </c>
      <c r="J178" s="60" t="n">
        <v>-0.5062761506</v>
      </c>
      <c r="K178" s="37">
        <f>IF(AND(ISNUMBER(H178),ISNUMBER(I178)),"Y","N")</f>
        <v/>
      </c>
      <c r="L178" s="39">
        <f>IF(K178="Y",I178/H178-1,"")</f>
        <v/>
      </c>
      <c r="M178" s="57">
        <f>IF(K178="Y",LN(1+L178),"")</f>
        <v/>
      </c>
      <c r="N178" s="57">
        <f>IF(K178="Y",MAX(MIN(M178,Assumptions!$C$8),Assumptions!$B$8),"")</f>
        <v/>
      </c>
      <c r="O178" s="57">
        <f>IF(K178="Y",AVERAGEIFS($N$5:$N$504,$C$5:$C$504,C178),"")</f>
        <v/>
      </c>
      <c r="P178" s="57">
        <f>IF(K178="Y",N178-O178,"")</f>
        <v/>
      </c>
      <c r="Q178" s="37">
        <f>IF(G178="N",COUNTIFS($F$5:$F$504,F178),"")</f>
        <v/>
      </c>
      <c r="R178" s="37">
        <f>IF(G178="N",COUNTIFS($F$5:$F$504,F178,$C$5:$C$504,C178)-1,"")</f>
        <v/>
      </c>
      <c r="S178" s="57">
        <f>IF(G178="N",LN(Q178),"")</f>
        <v/>
      </c>
      <c r="T178" s="57">
        <f>IF(G178="N",LN(1+R178),"")</f>
        <v/>
      </c>
      <c r="U178" s="39">
        <f>IF(AND(K178="Y",ISNUMBER(J178)),(1+L178)/(1+J178)-1,"")</f>
        <v/>
      </c>
      <c r="V178" s="57">
        <f>IF(ISNUMBER(U178),LN(1+U178),"")</f>
        <v/>
      </c>
      <c r="W178" s="57">
        <f>IF(ISNUMBER(V178),MAX(MIN(V178,Assumptions!$C$9),Assumptions!$B$9),"")</f>
        <v/>
      </c>
      <c r="X178" s="57">
        <f>IF(AND(K178="Y",ISNUMBER(J178)),LN(1+J178),"")</f>
        <v/>
      </c>
      <c r="Y178" s="57">
        <f>IF(ISNUMBER(X178),MAX(MIN(X178,Assumptions!$C$10),Assumptions!$B$10),"")</f>
        <v/>
      </c>
      <c r="Z178" s="57">
        <f>IF(ISNUMBER(W178),W178-AVERAGEIFS($W$5:$W$504,$C$5:$C$504,C178),"")</f>
        <v/>
      </c>
      <c r="AA178" s="57">
        <f>IF(ISNUMBER(Y178),Y178-AVERAGEIFS($Y$5:$Y$504,$C$5:$C$504,C178),"")</f>
        <v/>
      </c>
    </row>
    <row r="179" ht="15" customHeight="1" s="74">
      <c r="A179" s="56" t="inlineStr">
        <is>
          <t>EOG</t>
        </is>
      </c>
      <c r="B179" s="56" t="inlineStr">
        <is>
          <t>EOG Resources</t>
        </is>
      </c>
      <c r="C179" s="56" t="inlineStr">
        <is>
          <t>Energy</t>
        </is>
      </c>
      <c r="D179" s="56" t="inlineStr">
        <is>
          <t>Oil &amp; Gas Exploration &amp; Production</t>
        </is>
      </c>
      <c r="E179" s="56" t="inlineStr">
        <is>
          <t>Houston, Texas</t>
        </is>
      </c>
      <c r="F179" s="37">
        <f>IFERROR(VLOOKUP(E179,Metro_Map!$A$4:$B$187,2,FALSE()),E179)</f>
        <v/>
      </c>
      <c r="G179" s="37">
        <f>IF(F179="Foreign domicile","Y","N")</f>
        <v/>
      </c>
      <c r="H179" s="59" t="n">
        <v>126.8</v>
      </c>
      <c r="I179" s="59" t="n">
        <v>154.19</v>
      </c>
      <c r="J179" s="60" t="n">
        <v>0.2493653263</v>
      </c>
      <c r="K179" s="37">
        <f>IF(AND(ISNUMBER(H179),ISNUMBER(I179)),"Y","N")</f>
        <v/>
      </c>
      <c r="L179" s="39">
        <f>IF(K179="Y",I179/H179-1,"")</f>
        <v/>
      </c>
      <c r="M179" s="57">
        <f>IF(K179="Y",LN(1+L179),"")</f>
        <v/>
      </c>
      <c r="N179" s="57">
        <f>IF(K179="Y",MAX(MIN(M179,Assumptions!$C$8),Assumptions!$B$8),"")</f>
        <v/>
      </c>
      <c r="O179" s="57">
        <f>IF(K179="Y",AVERAGEIFS($N$5:$N$504,$C$5:$C$504,C179),"")</f>
        <v/>
      </c>
      <c r="P179" s="57">
        <f>IF(K179="Y",N179-O179,"")</f>
        <v/>
      </c>
      <c r="Q179" s="37">
        <f>IF(G179="N",COUNTIFS($F$5:$F$504,F179),"")</f>
        <v/>
      </c>
      <c r="R179" s="37">
        <f>IF(G179="N",COUNTIFS($F$5:$F$504,F179,$C$5:$C$504,C179)-1,"")</f>
        <v/>
      </c>
      <c r="S179" s="57">
        <f>IF(G179="N",LN(Q179),"")</f>
        <v/>
      </c>
      <c r="T179" s="57">
        <f>IF(G179="N",LN(1+R179),"")</f>
        <v/>
      </c>
      <c r="U179" s="39">
        <f>IF(AND(K179="Y",ISNUMBER(J179)),(1+L179)/(1+J179)-1,"")</f>
        <v/>
      </c>
      <c r="V179" s="57">
        <f>IF(ISNUMBER(U179),LN(1+U179),"")</f>
        <v/>
      </c>
      <c r="W179" s="57">
        <f>IF(ISNUMBER(V179),MAX(MIN(V179,Assumptions!$C$9),Assumptions!$B$9),"")</f>
        <v/>
      </c>
      <c r="X179" s="57">
        <f>IF(AND(K179="Y",ISNUMBER(J179)),LN(1+J179),"")</f>
        <v/>
      </c>
      <c r="Y179" s="57">
        <f>IF(ISNUMBER(X179),MAX(MIN(X179,Assumptions!$C$10),Assumptions!$B$10),"")</f>
        <v/>
      </c>
      <c r="Z179" s="57">
        <f>IF(ISNUMBER(W179),W179-AVERAGEIFS($W$5:$W$504,$C$5:$C$504,C179),"")</f>
        <v/>
      </c>
      <c r="AA179" s="57">
        <f>IF(ISNUMBER(Y179),Y179-AVERAGEIFS($Y$5:$Y$504,$C$5:$C$504,C179),"")</f>
        <v/>
      </c>
    </row>
    <row r="180" ht="15" customHeight="1" s="74">
      <c r="A180" s="56" t="inlineStr">
        <is>
          <t>HAL</t>
        </is>
      </c>
      <c r="B180" s="56" t="inlineStr">
        <is>
          <t>Halliburton</t>
        </is>
      </c>
      <c r="C180" s="56" t="inlineStr">
        <is>
          <t>Energy</t>
        </is>
      </c>
      <c r="D180" s="56" t="inlineStr">
        <is>
          <t>Oil &amp; Gas Equipment &amp; Services</t>
        </is>
      </c>
      <c r="E180" s="56" t="inlineStr">
        <is>
          <t>Houston, Texas</t>
        </is>
      </c>
      <c r="F180" s="37">
        <f>IFERROR(VLOOKUP(E180,Metro_Map!$A$4:$B$187,2,FALSE()),E180)</f>
        <v/>
      </c>
      <c r="G180" s="37">
        <f>IF(F180="Foreign domicile","Y","N")</f>
        <v/>
      </c>
      <c r="H180" s="59" t="n">
        <v>34.68</v>
      </c>
      <c r="I180" s="59" t="n">
        <v>32.83</v>
      </c>
      <c r="J180" s="60" t="n">
        <v>0.1496670172</v>
      </c>
      <c r="K180" s="37">
        <f>IF(AND(ISNUMBER(H180),ISNUMBER(I180)),"Y","N")</f>
        <v/>
      </c>
      <c r="L180" s="39">
        <f>IF(K180="Y",I180/H180-1,"")</f>
        <v/>
      </c>
      <c r="M180" s="57">
        <f>IF(K180="Y",LN(1+L180),"")</f>
        <v/>
      </c>
      <c r="N180" s="57">
        <f>IF(K180="Y",MAX(MIN(M180,Assumptions!$C$8),Assumptions!$B$8),"")</f>
        <v/>
      </c>
      <c r="O180" s="57">
        <f>IF(K180="Y",AVERAGEIFS($N$5:$N$504,$C$5:$C$504,C180),"")</f>
        <v/>
      </c>
      <c r="P180" s="57">
        <f>IF(K180="Y",N180-O180,"")</f>
        <v/>
      </c>
      <c r="Q180" s="37">
        <f>IF(G180="N",COUNTIFS($F$5:$F$504,F180),"")</f>
        <v/>
      </c>
      <c r="R180" s="37">
        <f>IF(G180="N",COUNTIFS($F$5:$F$504,F180,$C$5:$C$504,C180)-1,"")</f>
        <v/>
      </c>
      <c r="S180" s="57">
        <f>IF(G180="N",LN(Q180),"")</f>
        <v/>
      </c>
      <c r="T180" s="57">
        <f>IF(G180="N",LN(1+R180),"")</f>
        <v/>
      </c>
      <c r="U180" s="39">
        <f>IF(AND(K180="Y",ISNUMBER(J180)),(1+L180)/(1+J180)-1,"")</f>
        <v/>
      </c>
      <c r="V180" s="57">
        <f>IF(ISNUMBER(U180),LN(1+U180),"")</f>
        <v/>
      </c>
      <c r="W180" s="57">
        <f>IF(ISNUMBER(V180),MAX(MIN(V180,Assumptions!$C$9),Assumptions!$B$9),"")</f>
        <v/>
      </c>
      <c r="X180" s="57">
        <f>IF(AND(K180="Y",ISNUMBER(J180)),LN(1+J180),"")</f>
        <v/>
      </c>
      <c r="Y180" s="57">
        <f>IF(ISNUMBER(X180),MAX(MIN(X180,Assumptions!$C$10),Assumptions!$B$10),"")</f>
        <v/>
      </c>
      <c r="Z180" s="57">
        <f>IF(ISNUMBER(W180),W180-AVERAGEIFS($W$5:$W$504,$C$5:$C$504,C180),"")</f>
        <v/>
      </c>
      <c r="AA180" s="57">
        <f>IF(ISNUMBER(Y180),Y180-AVERAGEIFS($Y$5:$Y$504,$C$5:$C$504,C180),"")</f>
        <v/>
      </c>
    </row>
    <row r="181" ht="15" customHeight="1" s="74">
      <c r="A181" s="56" t="inlineStr">
        <is>
          <t>HPE</t>
        </is>
      </c>
      <c r="B181" s="56" t="inlineStr">
        <is>
          <t>Hewlett Packard Enterprise</t>
        </is>
      </c>
      <c r="C181" s="56" t="inlineStr">
        <is>
          <t>Information Technology</t>
        </is>
      </c>
      <c r="D181" s="56" t="inlineStr">
        <is>
          <t>Technology Hardware, Storage &amp; Peripherals</t>
        </is>
      </c>
      <c r="E181" s="56" t="inlineStr">
        <is>
          <t>Houston, Texas</t>
        </is>
      </c>
      <c r="F181" s="37">
        <f>IFERROR(VLOOKUP(E181,Metro_Map!$A$4:$B$187,2,FALSE()),E181)</f>
        <v/>
      </c>
      <c r="G181" s="37">
        <f>IF(F181="Foreign domicile","Y","N")</f>
        <v/>
      </c>
      <c r="H181" s="59" t="n">
        <v>19.91</v>
      </c>
      <c r="I181" s="59" t="n">
        <v>63.11</v>
      </c>
      <c r="J181" s="60" t="n">
        <v>1.962</v>
      </c>
      <c r="K181" s="37">
        <f>IF(AND(ISNUMBER(H181),ISNUMBER(I181)),"Y","N")</f>
        <v/>
      </c>
      <c r="L181" s="39">
        <f>IF(K181="Y",I181/H181-1,"")</f>
        <v/>
      </c>
      <c r="M181" s="57">
        <f>IF(K181="Y",LN(1+L181),"")</f>
        <v/>
      </c>
      <c r="N181" s="57">
        <f>IF(K181="Y",MAX(MIN(M181,Assumptions!$C$8),Assumptions!$B$8),"")</f>
        <v/>
      </c>
      <c r="O181" s="57">
        <f>IF(K181="Y",AVERAGEIFS($N$5:$N$504,$C$5:$C$504,C181),"")</f>
        <v/>
      </c>
      <c r="P181" s="57">
        <f>IF(K181="Y",N181-O181,"")</f>
        <v/>
      </c>
      <c r="Q181" s="37">
        <f>IF(G181="N",COUNTIFS($F$5:$F$504,F181),"")</f>
        <v/>
      </c>
      <c r="R181" s="37">
        <f>IF(G181="N",COUNTIFS($F$5:$F$504,F181,$C$5:$C$504,C181)-1,"")</f>
        <v/>
      </c>
      <c r="S181" s="57">
        <f>IF(G181="N",LN(Q181),"")</f>
        <v/>
      </c>
      <c r="T181" s="57">
        <f>IF(G181="N",LN(1+R181),"")</f>
        <v/>
      </c>
      <c r="U181" s="39">
        <f>IF(AND(K181="Y",ISNUMBER(J181)),(1+L181)/(1+J181)-1,"")</f>
        <v/>
      </c>
      <c r="V181" s="57">
        <f>IF(ISNUMBER(U181),LN(1+U181),"")</f>
        <v/>
      </c>
      <c r="W181" s="57">
        <f>IF(ISNUMBER(V181),MAX(MIN(V181,Assumptions!$C$9),Assumptions!$B$9),"")</f>
        <v/>
      </c>
      <c r="X181" s="57">
        <f>IF(AND(K181="Y",ISNUMBER(J181)),LN(1+J181),"")</f>
        <v/>
      </c>
      <c r="Y181" s="57">
        <f>IF(ISNUMBER(X181),MAX(MIN(X181,Assumptions!$C$10),Assumptions!$B$10),"")</f>
        <v/>
      </c>
      <c r="Z181" s="57">
        <f>IF(ISNUMBER(W181),W181-AVERAGEIFS($W$5:$W$504,$C$5:$C$504,C181),"")</f>
        <v/>
      </c>
      <c r="AA181" s="57">
        <f>IF(ISNUMBER(Y181),Y181-AVERAGEIFS($Y$5:$Y$504,$C$5:$C$504,C181),"")</f>
        <v/>
      </c>
    </row>
    <row r="182" ht="15" customHeight="1" s="74">
      <c r="A182" s="56" t="inlineStr">
        <is>
          <t>KMI</t>
        </is>
      </c>
      <c r="B182" s="56" t="inlineStr">
        <is>
          <t>Kinder Morgan</t>
        </is>
      </c>
      <c r="C182" s="56" t="inlineStr">
        <is>
          <t>Energy</t>
        </is>
      </c>
      <c r="D182" s="56" t="inlineStr">
        <is>
          <t>Oil &amp; Gas Storage &amp; Transportation</t>
        </is>
      </c>
      <c r="E182" s="56" t="inlineStr">
        <is>
          <t>Houston, Texas</t>
        </is>
      </c>
      <c r="F182" s="37">
        <f>IFERROR(VLOOKUP(E182,Metro_Map!$A$4:$B$187,2,FALSE()),E182)</f>
        <v/>
      </c>
      <c r="G182" s="37">
        <f>IF(F182="Foreign domicile","Y","N")</f>
        <v/>
      </c>
      <c r="H182" s="59" t="n">
        <v>21.13</v>
      </c>
      <c r="I182" s="59" t="n">
        <v>33.35</v>
      </c>
      <c r="J182" s="60" t="n">
        <v>0.3290165925</v>
      </c>
      <c r="K182" s="37">
        <f>IF(AND(ISNUMBER(H182),ISNUMBER(I182)),"Y","N")</f>
        <v/>
      </c>
      <c r="L182" s="39">
        <f>IF(K182="Y",I182/H182-1,"")</f>
        <v/>
      </c>
      <c r="M182" s="57">
        <f>IF(K182="Y",LN(1+L182),"")</f>
        <v/>
      </c>
      <c r="N182" s="57">
        <f>IF(K182="Y",MAX(MIN(M182,Assumptions!$C$8),Assumptions!$B$8),"")</f>
        <v/>
      </c>
      <c r="O182" s="57">
        <f>IF(K182="Y",AVERAGEIFS($N$5:$N$504,$C$5:$C$504,C182),"")</f>
        <v/>
      </c>
      <c r="P182" s="57">
        <f>IF(K182="Y",N182-O182,"")</f>
        <v/>
      </c>
      <c r="Q182" s="37">
        <f>IF(G182="N",COUNTIFS($F$5:$F$504,F182),"")</f>
        <v/>
      </c>
      <c r="R182" s="37">
        <f>IF(G182="N",COUNTIFS($F$5:$F$504,F182,$C$5:$C$504,C182)-1,"")</f>
        <v/>
      </c>
      <c r="S182" s="57">
        <f>IF(G182="N",LN(Q182),"")</f>
        <v/>
      </c>
      <c r="T182" s="57">
        <f>IF(G182="N",LN(1+R182),"")</f>
        <v/>
      </c>
      <c r="U182" s="39">
        <f>IF(AND(K182="Y",ISNUMBER(J182)),(1+L182)/(1+J182)-1,"")</f>
        <v/>
      </c>
      <c r="V182" s="57">
        <f>IF(ISNUMBER(U182),LN(1+U182),"")</f>
        <v/>
      </c>
      <c r="W182" s="57">
        <f>IF(ISNUMBER(V182),MAX(MIN(V182,Assumptions!$C$9),Assumptions!$B$9),"")</f>
        <v/>
      </c>
      <c r="X182" s="57">
        <f>IF(AND(K182="Y",ISNUMBER(J182)),LN(1+J182),"")</f>
        <v/>
      </c>
      <c r="Y182" s="57">
        <f>IF(ISNUMBER(X182),MAX(MIN(X182,Assumptions!$C$10),Assumptions!$B$10),"")</f>
        <v/>
      </c>
      <c r="Z182" s="57">
        <f>IF(ISNUMBER(W182),W182-AVERAGEIFS($W$5:$W$504,$C$5:$C$504,C182),"")</f>
        <v/>
      </c>
      <c r="AA182" s="57">
        <f>IF(ISNUMBER(Y182),Y182-AVERAGEIFS($Y$5:$Y$504,$C$5:$C$504,C182),"")</f>
        <v/>
      </c>
    </row>
    <row r="183" ht="15" customHeight="1" s="74">
      <c r="A183" s="56" t="inlineStr">
        <is>
          <t>MRO</t>
        </is>
      </c>
      <c r="B183" s="56" t="inlineStr">
        <is>
          <t>Marathon Oil</t>
        </is>
      </c>
      <c r="C183" s="56" t="inlineStr">
        <is>
          <t>Energy</t>
        </is>
      </c>
      <c r="D183" s="56" t="inlineStr">
        <is>
          <t>Oil &amp; Gas Exploration &amp; Production</t>
        </is>
      </c>
      <c r="E183" s="56" t="inlineStr">
        <is>
          <t>Houston, Texas</t>
        </is>
      </c>
      <c r="F183" s="37">
        <f>IFERROR(VLOOKUP(E183,Metro_Map!$A$4:$B$187,2,FALSE()),E183)</f>
        <v/>
      </c>
      <c r="G183" s="37">
        <f>IF(F183="Foreign domicile","Y","N")</f>
        <v/>
      </c>
      <c r="H183" s="59" t="n">
        <v>588.8</v>
      </c>
      <c r="I183" s="59" t="n">
        <v>471.9</v>
      </c>
      <c r="J183" s="60" t="n">
        <v>-0.04230152366</v>
      </c>
      <c r="K183" s="37">
        <f>IF(AND(ISNUMBER(H183),ISNUMBER(I183)),"Y","N")</f>
        <v/>
      </c>
      <c r="L183" s="39">
        <f>IF(K183="Y",I183/H183-1,"")</f>
        <v/>
      </c>
      <c r="M183" s="57">
        <f>IF(K183="Y",LN(1+L183),"")</f>
        <v/>
      </c>
      <c r="N183" s="57">
        <f>IF(K183="Y",MAX(MIN(M183,Assumptions!$C$8),Assumptions!$B$8),"")</f>
        <v/>
      </c>
      <c r="O183" s="57">
        <f>IF(K183="Y",AVERAGEIFS($N$5:$N$504,$C$5:$C$504,C183),"")</f>
        <v/>
      </c>
      <c r="P183" s="57">
        <f>IF(K183="Y",N183-O183,"")</f>
        <v/>
      </c>
      <c r="Q183" s="37">
        <f>IF(G183="N",COUNTIFS($F$5:$F$504,F183),"")</f>
        <v/>
      </c>
      <c r="R183" s="37">
        <f>IF(G183="N",COUNTIFS($F$5:$F$504,F183,$C$5:$C$504,C183)-1,"")</f>
        <v/>
      </c>
      <c r="S183" s="57">
        <f>IF(G183="N",LN(Q183),"")</f>
        <v/>
      </c>
      <c r="T183" s="57">
        <f>IF(G183="N",LN(1+R183),"")</f>
        <v/>
      </c>
      <c r="U183" s="39">
        <f>IF(AND(K183="Y",ISNUMBER(J183)),(1+L183)/(1+J183)-1,"")</f>
        <v/>
      </c>
      <c r="V183" s="57">
        <f>IF(ISNUMBER(U183),LN(1+U183),"")</f>
        <v/>
      </c>
      <c r="W183" s="57">
        <f>IF(ISNUMBER(V183),MAX(MIN(V183,Assumptions!$C$9),Assumptions!$B$9),"")</f>
        <v/>
      </c>
      <c r="X183" s="57">
        <f>IF(AND(K183="Y",ISNUMBER(J183)),LN(1+J183),"")</f>
        <v/>
      </c>
      <c r="Y183" s="57">
        <f>IF(ISNUMBER(X183),MAX(MIN(X183,Assumptions!$C$10),Assumptions!$B$10),"")</f>
        <v/>
      </c>
      <c r="Z183" s="57">
        <f>IF(ISNUMBER(W183),W183-AVERAGEIFS($W$5:$W$504,$C$5:$C$504,C183),"")</f>
        <v/>
      </c>
      <c r="AA183" s="57">
        <f>IF(ISNUMBER(Y183),Y183-AVERAGEIFS($Y$5:$Y$504,$C$5:$C$504,C183),"")</f>
        <v/>
      </c>
    </row>
    <row r="184" ht="15" customHeight="1" s="74">
      <c r="A184" s="56" t="inlineStr">
        <is>
          <t>NRG</t>
        </is>
      </c>
      <c r="B184" s="56" t="inlineStr">
        <is>
          <t>NRG Energy</t>
        </is>
      </c>
      <c r="C184" s="56" t="inlineStr">
        <is>
          <t>Utilities</t>
        </is>
      </c>
      <c r="D184" s="56" t="inlineStr">
        <is>
          <t>Independent Power Producers &amp; Energy Traders</t>
        </is>
      </c>
      <c r="E184" s="56" t="inlineStr">
        <is>
          <t>Houston, Texas</t>
        </is>
      </c>
      <c r="F184" s="37">
        <f>IFERROR(VLOOKUP(E184,Metro_Map!$A$4:$B$187,2,FALSE()),E184)</f>
        <v/>
      </c>
      <c r="G184" s="37">
        <f>IF(F184="Foreign domicile","Y","N")</f>
        <v/>
      </c>
      <c r="H184" s="59" t="n">
        <v>75.17</v>
      </c>
      <c r="I184" s="59" t="n">
        <v>100.85</v>
      </c>
      <c r="J184" s="60" t="n">
        <v>0.1224109589</v>
      </c>
      <c r="K184" s="37">
        <f>IF(AND(ISNUMBER(H184),ISNUMBER(I184)),"Y","N")</f>
        <v/>
      </c>
      <c r="L184" s="39">
        <f>IF(K184="Y",I184/H184-1,"")</f>
        <v/>
      </c>
      <c r="M184" s="57">
        <f>IF(K184="Y",LN(1+L184),"")</f>
        <v/>
      </c>
      <c r="N184" s="57">
        <f>IF(K184="Y",MAX(MIN(M184,Assumptions!$C$8),Assumptions!$B$8),"")</f>
        <v/>
      </c>
      <c r="O184" s="57">
        <f>IF(K184="Y",AVERAGEIFS($N$5:$N$504,$C$5:$C$504,C184),"")</f>
        <v/>
      </c>
      <c r="P184" s="57">
        <f>IF(K184="Y",N184-O184,"")</f>
        <v/>
      </c>
      <c r="Q184" s="37">
        <f>IF(G184="N",COUNTIFS($F$5:$F$504,F184),"")</f>
        <v/>
      </c>
      <c r="R184" s="37">
        <f>IF(G184="N",COUNTIFS($F$5:$F$504,F184,$C$5:$C$504,C184)-1,"")</f>
        <v/>
      </c>
      <c r="S184" s="57">
        <f>IF(G184="N",LN(Q184),"")</f>
        <v/>
      </c>
      <c r="T184" s="57">
        <f>IF(G184="N",LN(1+R184),"")</f>
        <v/>
      </c>
      <c r="U184" s="39">
        <f>IF(AND(K184="Y",ISNUMBER(J184)),(1+L184)/(1+J184)-1,"")</f>
        <v/>
      </c>
      <c r="V184" s="57">
        <f>IF(ISNUMBER(U184),LN(1+U184),"")</f>
        <v/>
      </c>
      <c r="W184" s="57">
        <f>IF(ISNUMBER(V184),MAX(MIN(V184,Assumptions!$C$9),Assumptions!$B$9),"")</f>
        <v/>
      </c>
      <c r="X184" s="57">
        <f>IF(AND(K184="Y",ISNUMBER(J184)),LN(1+J184),"")</f>
        <v/>
      </c>
      <c r="Y184" s="57">
        <f>IF(ISNUMBER(X184),MAX(MIN(X184,Assumptions!$C$10),Assumptions!$B$10),"")</f>
        <v/>
      </c>
      <c r="Z184" s="57">
        <f>IF(ISNUMBER(W184),W184-AVERAGEIFS($W$5:$W$504,$C$5:$C$504,C184),"")</f>
        <v/>
      </c>
      <c r="AA184" s="57">
        <f>IF(ISNUMBER(Y184),Y184-AVERAGEIFS($Y$5:$Y$504,$C$5:$C$504,C184),"")</f>
        <v/>
      </c>
    </row>
    <row r="185" ht="15" customHeight="1" s="74">
      <c r="A185" s="56" t="inlineStr">
        <is>
          <t>OXY</t>
        </is>
      </c>
      <c r="B185" s="56" t="inlineStr">
        <is>
          <t>Occidental Petroleum</t>
        </is>
      </c>
      <c r="C185" s="56" t="inlineStr">
        <is>
          <t>Energy</t>
        </is>
      </c>
      <c r="D185" s="56" t="inlineStr">
        <is>
          <t>Oil &amp; Gas Exploration &amp; Production</t>
        </is>
      </c>
      <c r="E185" s="56" t="inlineStr">
        <is>
          <t>Houston, Texas</t>
        </is>
      </c>
      <c r="F185" s="37">
        <f>IFERROR(VLOOKUP(E185,Metro_Map!$A$4:$B$187,2,FALSE()),E185)</f>
        <v/>
      </c>
      <c r="G185" s="37">
        <f>IF(F185="Foreign domicile","Y","N")</f>
        <v/>
      </c>
      <c r="H185" s="59" t="n">
        <v>60.82</v>
      </c>
      <c r="I185" s="59" t="n">
        <v>61.41</v>
      </c>
      <c r="J185" s="60" t="n">
        <v>0.2015873016</v>
      </c>
      <c r="K185" s="37">
        <f>IF(AND(ISNUMBER(H185),ISNUMBER(I185)),"Y","N")</f>
        <v/>
      </c>
      <c r="L185" s="39">
        <f>IF(K185="Y",I185/H185-1,"")</f>
        <v/>
      </c>
      <c r="M185" s="57">
        <f>IF(K185="Y",LN(1+L185),"")</f>
        <v/>
      </c>
      <c r="N185" s="57">
        <f>IF(K185="Y",MAX(MIN(M185,Assumptions!$C$8),Assumptions!$B$8),"")</f>
        <v/>
      </c>
      <c r="O185" s="57">
        <f>IF(K185="Y",AVERAGEIFS($N$5:$N$504,$C$5:$C$504,C185),"")</f>
        <v/>
      </c>
      <c r="P185" s="57">
        <f>IF(K185="Y",N185-O185,"")</f>
        <v/>
      </c>
      <c r="Q185" s="37">
        <f>IF(G185="N",COUNTIFS($F$5:$F$504,F185),"")</f>
        <v/>
      </c>
      <c r="R185" s="37">
        <f>IF(G185="N",COUNTIFS($F$5:$F$504,F185,$C$5:$C$504,C185)-1,"")</f>
        <v/>
      </c>
      <c r="S185" s="57">
        <f>IF(G185="N",LN(Q185),"")</f>
        <v/>
      </c>
      <c r="T185" s="57">
        <f>IF(G185="N",LN(1+R185),"")</f>
        <v/>
      </c>
      <c r="U185" s="39">
        <f>IF(AND(K185="Y",ISNUMBER(J185)),(1+L185)/(1+J185)-1,"")</f>
        <v/>
      </c>
      <c r="V185" s="57">
        <f>IF(ISNUMBER(U185),LN(1+U185),"")</f>
        <v/>
      </c>
      <c r="W185" s="57">
        <f>IF(ISNUMBER(V185),MAX(MIN(V185,Assumptions!$C$9),Assumptions!$B$9),"")</f>
        <v/>
      </c>
      <c r="X185" s="57">
        <f>IF(AND(K185="Y",ISNUMBER(J185)),LN(1+J185),"")</f>
        <v/>
      </c>
      <c r="Y185" s="57">
        <f>IF(ISNUMBER(X185),MAX(MIN(X185,Assumptions!$C$10),Assumptions!$B$10),"")</f>
        <v/>
      </c>
      <c r="Z185" s="57">
        <f>IF(ISNUMBER(W185),W185-AVERAGEIFS($W$5:$W$504,$C$5:$C$504,C185),"")</f>
        <v/>
      </c>
      <c r="AA185" s="57">
        <f>IF(ISNUMBER(Y185),Y185-AVERAGEIFS($Y$5:$Y$504,$C$5:$C$504,C185),"")</f>
        <v/>
      </c>
    </row>
    <row r="186" ht="15" customHeight="1" s="74">
      <c r="A186" s="56" t="inlineStr">
        <is>
          <t>PSX</t>
        </is>
      </c>
      <c r="B186" s="56" t="inlineStr">
        <is>
          <t>Phillips 66</t>
        </is>
      </c>
      <c r="C186" s="56" t="inlineStr">
        <is>
          <t>Energy</t>
        </is>
      </c>
      <c r="D186" s="56" t="inlineStr">
        <is>
          <t>Oil &amp; Gas Refining &amp; Marketing</t>
        </is>
      </c>
      <c r="E186" s="56" t="inlineStr">
        <is>
          <t>Houston, Texas</t>
        </is>
      </c>
      <c r="F186" s="37">
        <f>IFERROR(VLOOKUP(E186,Metro_Map!$A$4:$B$187,2,FALSE()),E186)</f>
        <v/>
      </c>
      <c r="G186" s="37">
        <f>IF(F186="Foreign domicile","Y","N")</f>
        <v/>
      </c>
      <c r="H186" s="59" t="n">
        <v>145.48</v>
      </c>
      <c r="I186" s="59" t="n">
        <v>297.29</v>
      </c>
      <c r="J186" s="60" t="n">
        <v>1.357271832</v>
      </c>
      <c r="K186" s="37">
        <f>IF(AND(ISNUMBER(H186),ISNUMBER(I186)),"Y","N")</f>
        <v/>
      </c>
      <c r="L186" s="39">
        <f>IF(K186="Y",I186/H186-1,"")</f>
        <v/>
      </c>
      <c r="M186" s="57">
        <f>IF(K186="Y",LN(1+L186),"")</f>
        <v/>
      </c>
      <c r="N186" s="57">
        <f>IF(K186="Y",MAX(MIN(M186,Assumptions!$C$8),Assumptions!$B$8),"")</f>
        <v/>
      </c>
      <c r="O186" s="57">
        <f>IF(K186="Y",AVERAGEIFS($N$5:$N$504,$C$5:$C$504,C186),"")</f>
        <v/>
      </c>
      <c r="P186" s="57">
        <f>IF(K186="Y",N186-O186,"")</f>
        <v/>
      </c>
      <c r="Q186" s="37">
        <f>IF(G186="N",COUNTIFS($F$5:$F$504,F186),"")</f>
        <v/>
      </c>
      <c r="R186" s="37">
        <f>IF(G186="N",COUNTIFS($F$5:$F$504,F186,$C$5:$C$504,C186)-1,"")</f>
        <v/>
      </c>
      <c r="S186" s="57">
        <f>IF(G186="N",LN(Q186),"")</f>
        <v/>
      </c>
      <c r="T186" s="57">
        <f>IF(G186="N",LN(1+R186),"")</f>
        <v/>
      </c>
      <c r="U186" s="39">
        <f>IF(AND(K186="Y",ISNUMBER(J186)),(1+L186)/(1+J186)-1,"")</f>
        <v/>
      </c>
      <c r="V186" s="57">
        <f>IF(ISNUMBER(U186),LN(1+U186),"")</f>
        <v/>
      </c>
      <c r="W186" s="57">
        <f>IF(ISNUMBER(V186),MAX(MIN(V186,Assumptions!$C$9),Assumptions!$B$9),"")</f>
        <v/>
      </c>
      <c r="X186" s="57">
        <f>IF(AND(K186="Y",ISNUMBER(J186)),LN(1+J186),"")</f>
        <v/>
      </c>
      <c r="Y186" s="57">
        <f>IF(ISNUMBER(X186),MAX(MIN(X186,Assumptions!$C$10),Assumptions!$B$10),"")</f>
        <v/>
      </c>
      <c r="Z186" s="57">
        <f>IF(ISNUMBER(W186),W186-AVERAGEIFS($W$5:$W$504,$C$5:$C$504,C186),"")</f>
        <v/>
      </c>
      <c r="AA186" s="57">
        <f>IF(ISNUMBER(Y186),Y186-AVERAGEIFS($Y$5:$Y$504,$C$5:$C$504,C186),"")</f>
        <v/>
      </c>
    </row>
    <row r="187" ht="15" customHeight="1" s="74">
      <c r="A187" s="56" t="inlineStr">
        <is>
          <t>PWR</t>
        </is>
      </c>
      <c r="B187" s="56" t="inlineStr">
        <is>
          <t>Quanta Services</t>
        </is>
      </c>
      <c r="C187" s="56" t="inlineStr">
        <is>
          <t>Industrials</t>
        </is>
      </c>
      <c r="D187" s="56" t="inlineStr">
        <is>
          <t>Construction &amp; Engineering</t>
        </is>
      </c>
      <c r="E187" s="56" t="inlineStr">
        <is>
          <t>Houston, Texas</t>
        </is>
      </c>
      <c r="F187" s="37">
        <f>IFERROR(VLOOKUP(E187,Metro_Map!$A$4:$B$187,2,FALSE()),E187)</f>
        <v/>
      </c>
      <c r="G187" s="37">
        <f>IF(F187="Foreign domicile","Y","N")</f>
        <v/>
      </c>
      <c r="H187" s="59" t="n">
        <v>265.38</v>
      </c>
      <c r="I187" s="59" t="n">
        <v>660.53</v>
      </c>
      <c r="J187" s="60" t="n">
        <v>1.031816159</v>
      </c>
      <c r="K187" s="37">
        <f>IF(AND(ISNUMBER(H187),ISNUMBER(I187)),"Y","N")</f>
        <v/>
      </c>
      <c r="L187" s="39">
        <f>IF(K187="Y",I187/H187-1,"")</f>
        <v/>
      </c>
      <c r="M187" s="57">
        <f>IF(K187="Y",LN(1+L187),"")</f>
        <v/>
      </c>
      <c r="N187" s="57">
        <f>IF(K187="Y",MAX(MIN(M187,Assumptions!$C$8),Assumptions!$B$8),"")</f>
        <v/>
      </c>
      <c r="O187" s="57">
        <f>IF(K187="Y",AVERAGEIFS($N$5:$N$504,$C$5:$C$504,C187),"")</f>
        <v/>
      </c>
      <c r="P187" s="57">
        <f>IF(K187="Y",N187-O187,"")</f>
        <v/>
      </c>
      <c r="Q187" s="37">
        <f>IF(G187="N",COUNTIFS($F$5:$F$504,F187),"")</f>
        <v/>
      </c>
      <c r="R187" s="37">
        <f>IF(G187="N",COUNTIFS($F$5:$F$504,F187,$C$5:$C$504,C187)-1,"")</f>
        <v/>
      </c>
      <c r="S187" s="57">
        <f>IF(G187="N",LN(Q187),"")</f>
        <v/>
      </c>
      <c r="T187" s="57">
        <f>IF(G187="N",LN(1+R187),"")</f>
        <v/>
      </c>
      <c r="U187" s="39">
        <f>IF(AND(K187="Y",ISNUMBER(J187)),(1+L187)/(1+J187)-1,"")</f>
        <v/>
      </c>
      <c r="V187" s="57">
        <f>IF(ISNUMBER(U187),LN(1+U187),"")</f>
        <v/>
      </c>
      <c r="W187" s="57">
        <f>IF(ISNUMBER(V187),MAX(MIN(V187,Assumptions!$C$9),Assumptions!$B$9),"")</f>
        <v/>
      </c>
      <c r="X187" s="57">
        <f>IF(AND(K187="Y",ISNUMBER(J187)),LN(1+J187),"")</f>
        <v/>
      </c>
      <c r="Y187" s="57">
        <f>IF(ISNUMBER(X187),MAX(MIN(X187,Assumptions!$C$10),Assumptions!$B$10),"")</f>
        <v/>
      </c>
      <c r="Z187" s="57">
        <f>IF(ISNUMBER(W187),W187-AVERAGEIFS($W$5:$W$504,$C$5:$C$504,C187),"")</f>
        <v/>
      </c>
      <c r="AA187" s="57">
        <f>IF(ISNUMBER(Y187),Y187-AVERAGEIFS($Y$5:$Y$504,$C$5:$C$504,C187),"")</f>
        <v/>
      </c>
    </row>
    <row r="188" ht="15" customHeight="1" s="74">
      <c r="A188" s="56" t="inlineStr">
        <is>
          <t>SLB</t>
        </is>
      </c>
      <c r="B188" s="56" t="inlineStr">
        <is>
          <t>Schlumberger</t>
        </is>
      </c>
      <c r="C188" s="56" t="inlineStr">
        <is>
          <t>Energy</t>
        </is>
      </c>
      <c r="D188" s="56" t="inlineStr">
        <is>
          <t>Oil &amp; Gas Equipment &amp; Services</t>
        </is>
      </c>
      <c r="E188" s="56" t="inlineStr">
        <is>
          <t>Houston, Texas</t>
        </is>
      </c>
      <c r="F188" s="37">
        <f>IFERROR(VLOOKUP(E188,Metro_Map!$A$4:$B$187,2,FALSE()),E188)</f>
        <v/>
      </c>
      <c r="G188" s="37">
        <f>IF(F188="Foreign domicile","Y","N")</f>
        <v/>
      </c>
      <c r="H188" s="59" t="n">
        <v>48.29</v>
      </c>
      <c r="I188" s="59" t="n">
        <v>48.51</v>
      </c>
      <c r="J188" s="60" t="n">
        <v>0.1884093711</v>
      </c>
      <c r="K188" s="37">
        <f>IF(AND(ISNUMBER(H188),ISNUMBER(I188)),"Y","N")</f>
        <v/>
      </c>
      <c r="L188" s="39">
        <f>IF(K188="Y",I188/H188-1,"")</f>
        <v/>
      </c>
      <c r="M188" s="57">
        <f>IF(K188="Y",LN(1+L188),"")</f>
        <v/>
      </c>
      <c r="N188" s="57">
        <f>IF(K188="Y",MAX(MIN(M188,Assumptions!$C$8),Assumptions!$B$8),"")</f>
        <v/>
      </c>
      <c r="O188" s="57">
        <f>IF(K188="Y",AVERAGEIFS($N$5:$N$504,$C$5:$C$504,C188),"")</f>
        <v/>
      </c>
      <c r="P188" s="57">
        <f>IF(K188="Y",N188-O188,"")</f>
        <v/>
      </c>
      <c r="Q188" s="37">
        <f>IF(G188="N",COUNTIFS($F$5:$F$504,F188),"")</f>
        <v/>
      </c>
      <c r="R188" s="37">
        <f>IF(G188="N",COUNTIFS($F$5:$F$504,F188,$C$5:$C$504,C188)-1,"")</f>
        <v/>
      </c>
      <c r="S188" s="57">
        <f>IF(G188="N",LN(Q188),"")</f>
        <v/>
      </c>
      <c r="T188" s="57">
        <f>IF(G188="N",LN(1+R188),"")</f>
        <v/>
      </c>
      <c r="U188" s="39">
        <f>IF(AND(K188="Y",ISNUMBER(J188)),(1+L188)/(1+J188)-1,"")</f>
        <v/>
      </c>
      <c r="V188" s="57">
        <f>IF(ISNUMBER(U188),LN(1+U188),"")</f>
        <v/>
      </c>
      <c r="W188" s="57">
        <f>IF(ISNUMBER(V188),MAX(MIN(V188,Assumptions!$C$9),Assumptions!$B$9),"")</f>
        <v/>
      </c>
      <c r="X188" s="57">
        <f>IF(AND(K188="Y",ISNUMBER(J188)),LN(1+J188),"")</f>
        <v/>
      </c>
      <c r="Y188" s="57">
        <f>IF(ISNUMBER(X188),MAX(MIN(X188,Assumptions!$C$10),Assumptions!$B$10),"")</f>
        <v/>
      </c>
      <c r="Z188" s="57">
        <f>IF(ISNUMBER(W188),W188-AVERAGEIFS($W$5:$W$504,$C$5:$C$504,C188),"")</f>
        <v/>
      </c>
      <c r="AA188" s="57">
        <f>IF(ISNUMBER(Y188),Y188-AVERAGEIFS($Y$5:$Y$504,$C$5:$C$504,C188),"")</f>
        <v/>
      </c>
    </row>
    <row r="189" ht="15" customHeight="1" s="74">
      <c r="A189" s="56" t="inlineStr">
        <is>
          <t>SYY</t>
        </is>
      </c>
      <c r="B189" s="56" t="inlineStr">
        <is>
          <t>Sysco</t>
        </is>
      </c>
      <c r="C189" s="56" t="inlineStr">
        <is>
          <t>Consumer Staples</t>
        </is>
      </c>
      <c r="D189" s="56" t="inlineStr">
        <is>
          <t>Food Distributors</t>
        </is>
      </c>
      <c r="E189" s="56" t="inlineStr">
        <is>
          <t>Houston, Texas</t>
        </is>
      </c>
      <c r="F189" s="37">
        <f>IFERROR(VLOOKUP(E189,Metro_Map!$A$4:$B$187,2,FALSE()),E189)</f>
        <v/>
      </c>
      <c r="G189" s="37">
        <f>IF(F189="Foreign domicile","Y","N")</f>
        <v/>
      </c>
      <c r="H189" s="59" t="n">
        <v>76.65000000000001</v>
      </c>
      <c r="I189" s="59" t="n">
        <v>80.97</v>
      </c>
      <c r="J189" s="60" t="n">
        <v>0.07544204322</v>
      </c>
      <c r="K189" s="37">
        <f>IF(AND(ISNUMBER(H189),ISNUMBER(I189)),"Y","N")</f>
        <v/>
      </c>
      <c r="L189" s="39">
        <f>IF(K189="Y",I189/H189-1,"")</f>
        <v/>
      </c>
      <c r="M189" s="57">
        <f>IF(K189="Y",LN(1+L189),"")</f>
        <v/>
      </c>
      <c r="N189" s="57">
        <f>IF(K189="Y",MAX(MIN(M189,Assumptions!$C$8),Assumptions!$B$8),"")</f>
        <v/>
      </c>
      <c r="O189" s="57">
        <f>IF(K189="Y",AVERAGEIFS($N$5:$N$504,$C$5:$C$504,C189),"")</f>
        <v/>
      </c>
      <c r="P189" s="57">
        <f>IF(K189="Y",N189-O189,"")</f>
        <v/>
      </c>
      <c r="Q189" s="37">
        <f>IF(G189="N",COUNTIFS($F$5:$F$504,F189),"")</f>
        <v/>
      </c>
      <c r="R189" s="37">
        <f>IF(G189="N",COUNTIFS($F$5:$F$504,F189,$C$5:$C$504,C189)-1,"")</f>
        <v/>
      </c>
      <c r="S189" s="57">
        <f>IF(G189="N",LN(Q189),"")</f>
        <v/>
      </c>
      <c r="T189" s="57">
        <f>IF(G189="N",LN(1+R189),"")</f>
        <v/>
      </c>
      <c r="U189" s="39">
        <f>IF(AND(K189="Y",ISNUMBER(J189)),(1+L189)/(1+J189)-1,"")</f>
        <v/>
      </c>
      <c r="V189" s="57">
        <f>IF(ISNUMBER(U189),LN(1+U189),"")</f>
        <v/>
      </c>
      <c r="W189" s="57">
        <f>IF(ISNUMBER(V189),MAX(MIN(V189,Assumptions!$C$9),Assumptions!$B$9),"")</f>
        <v/>
      </c>
      <c r="X189" s="57">
        <f>IF(AND(K189="Y",ISNUMBER(J189)),LN(1+J189),"")</f>
        <v/>
      </c>
      <c r="Y189" s="57">
        <f>IF(ISNUMBER(X189),MAX(MIN(X189,Assumptions!$C$10),Assumptions!$B$10),"")</f>
        <v/>
      </c>
      <c r="Z189" s="57">
        <f>IF(ISNUMBER(W189),W189-AVERAGEIFS($W$5:$W$504,$C$5:$C$504,C189),"")</f>
        <v/>
      </c>
      <c r="AA189" s="57">
        <f>IF(ISNUMBER(Y189),Y189-AVERAGEIFS($Y$5:$Y$504,$C$5:$C$504,C189),"")</f>
        <v/>
      </c>
    </row>
    <row r="190" ht="15" customHeight="1" s="74">
      <c r="A190" s="56" t="inlineStr">
        <is>
          <t>TRGP</t>
        </is>
      </c>
      <c r="B190" s="56" t="inlineStr">
        <is>
          <t>Targa Resources</t>
        </is>
      </c>
      <c r="C190" s="56" t="inlineStr">
        <is>
          <t>Energy</t>
        </is>
      </c>
      <c r="D190" s="56" t="inlineStr">
        <is>
          <t>Oil &amp; Gas Storage &amp; Transportation</t>
        </is>
      </c>
      <c r="E190" s="56" t="inlineStr">
        <is>
          <t>Houston, Texas</t>
        </is>
      </c>
      <c r="F190" s="37">
        <f>IFERROR(VLOOKUP(E190,Metro_Map!$A$4:$B$187,2,FALSE()),E190)</f>
        <v/>
      </c>
      <c r="G190" s="37">
        <f>IF(F190="Foreign domicile","Y","N")</f>
        <v/>
      </c>
      <c r="H190" s="59" t="n">
        <v>135.28</v>
      </c>
      <c r="I190" s="59" t="n">
        <v>290.91</v>
      </c>
      <c r="J190" s="60" t="n">
        <v>0.5869222097</v>
      </c>
      <c r="K190" s="37">
        <f>IF(AND(ISNUMBER(H190),ISNUMBER(I190)),"Y","N")</f>
        <v/>
      </c>
      <c r="L190" s="39">
        <f>IF(K190="Y",I190/H190-1,"")</f>
        <v/>
      </c>
      <c r="M190" s="57">
        <f>IF(K190="Y",LN(1+L190),"")</f>
        <v/>
      </c>
      <c r="N190" s="57">
        <f>IF(K190="Y",MAX(MIN(M190,Assumptions!$C$8),Assumptions!$B$8),"")</f>
        <v/>
      </c>
      <c r="O190" s="57">
        <f>IF(K190="Y",AVERAGEIFS($N$5:$N$504,$C$5:$C$504,C190),"")</f>
        <v/>
      </c>
      <c r="P190" s="57">
        <f>IF(K190="Y",N190-O190,"")</f>
        <v/>
      </c>
      <c r="Q190" s="37">
        <f>IF(G190="N",COUNTIFS($F$5:$F$504,F190),"")</f>
        <v/>
      </c>
      <c r="R190" s="37">
        <f>IF(G190="N",COUNTIFS($F$5:$F$504,F190,$C$5:$C$504,C190)-1,"")</f>
        <v/>
      </c>
      <c r="S190" s="57">
        <f>IF(G190="N",LN(Q190),"")</f>
        <v/>
      </c>
      <c r="T190" s="57">
        <f>IF(G190="N",LN(1+R190),"")</f>
        <v/>
      </c>
      <c r="U190" s="39">
        <f>IF(AND(K190="Y",ISNUMBER(J190)),(1+L190)/(1+J190)-1,"")</f>
        <v/>
      </c>
      <c r="V190" s="57">
        <f>IF(ISNUMBER(U190),LN(1+U190),"")</f>
        <v/>
      </c>
      <c r="W190" s="57">
        <f>IF(ISNUMBER(V190),MAX(MIN(V190,Assumptions!$C$9),Assumptions!$B$9),"")</f>
        <v/>
      </c>
      <c r="X190" s="57">
        <f>IF(AND(K190="Y",ISNUMBER(J190)),LN(1+J190),"")</f>
        <v/>
      </c>
      <c r="Y190" s="57">
        <f>IF(ISNUMBER(X190),MAX(MIN(X190,Assumptions!$C$10),Assumptions!$B$10),"")</f>
        <v/>
      </c>
      <c r="Z190" s="57">
        <f>IF(ISNUMBER(W190),W190-AVERAGEIFS($W$5:$W$504,$C$5:$C$504,C190),"")</f>
        <v/>
      </c>
      <c r="AA190" s="57">
        <f>IF(ISNUMBER(Y190),Y190-AVERAGEIFS($Y$5:$Y$504,$C$5:$C$504,C190),"")</f>
        <v/>
      </c>
    </row>
    <row r="191" ht="15" customHeight="1" s="74">
      <c r="A191" s="56" t="inlineStr">
        <is>
          <t>WM</t>
        </is>
      </c>
      <c r="B191" s="56" t="inlineStr">
        <is>
          <t>Waste Management</t>
        </is>
      </c>
      <c r="C191" s="56" t="inlineStr">
        <is>
          <t>Industrials</t>
        </is>
      </c>
      <c r="D191" s="56" t="inlineStr">
        <is>
          <t>Environmental &amp; Facilities Services</t>
        </is>
      </c>
      <c r="E191" s="56" t="inlineStr">
        <is>
          <t>Houston, Texas</t>
        </is>
      </c>
      <c r="F191" s="37">
        <f>IFERROR(VLOOKUP(E191,Metro_Map!$A$4:$B$187,2,FALSE()),E191)</f>
        <v/>
      </c>
      <c r="G191" s="37">
        <f>IF(F191="Foreign domicile","Y","N")</f>
        <v/>
      </c>
      <c r="H191" s="59" t="n">
        <v>202.66</v>
      </c>
      <c r="I191" s="59" t="n">
        <v>215.75</v>
      </c>
      <c r="J191" s="60" t="n">
        <v>0.03349082824</v>
      </c>
      <c r="K191" s="37">
        <f>IF(AND(ISNUMBER(H191),ISNUMBER(I191)),"Y","N")</f>
        <v/>
      </c>
      <c r="L191" s="39">
        <f>IF(K191="Y",I191/H191-1,"")</f>
        <v/>
      </c>
      <c r="M191" s="57">
        <f>IF(K191="Y",LN(1+L191),"")</f>
        <v/>
      </c>
      <c r="N191" s="57">
        <f>IF(K191="Y",MAX(MIN(M191,Assumptions!$C$8),Assumptions!$B$8),"")</f>
        <v/>
      </c>
      <c r="O191" s="57">
        <f>IF(K191="Y",AVERAGEIFS($N$5:$N$504,$C$5:$C$504,C191),"")</f>
        <v/>
      </c>
      <c r="P191" s="57">
        <f>IF(K191="Y",N191-O191,"")</f>
        <v/>
      </c>
      <c r="Q191" s="37">
        <f>IF(G191="N",COUNTIFS($F$5:$F$504,F191),"")</f>
        <v/>
      </c>
      <c r="R191" s="37">
        <f>IF(G191="N",COUNTIFS($F$5:$F$504,F191,$C$5:$C$504,C191)-1,"")</f>
        <v/>
      </c>
      <c r="S191" s="57">
        <f>IF(G191="N",LN(Q191),"")</f>
        <v/>
      </c>
      <c r="T191" s="57">
        <f>IF(G191="N",LN(1+R191),"")</f>
        <v/>
      </c>
      <c r="U191" s="39">
        <f>IF(AND(K191="Y",ISNUMBER(J191)),(1+L191)/(1+J191)-1,"")</f>
        <v/>
      </c>
      <c r="V191" s="57">
        <f>IF(ISNUMBER(U191),LN(1+U191),"")</f>
        <v/>
      </c>
      <c r="W191" s="57">
        <f>IF(ISNUMBER(V191),MAX(MIN(V191,Assumptions!$C$9),Assumptions!$B$9),"")</f>
        <v/>
      </c>
      <c r="X191" s="57">
        <f>IF(AND(K191="Y",ISNUMBER(J191)),LN(1+J191),"")</f>
        <v/>
      </c>
      <c r="Y191" s="57">
        <f>IF(ISNUMBER(X191),MAX(MIN(X191,Assumptions!$C$10),Assumptions!$B$10),"")</f>
        <v/>
      </c>
      <c r="Z191" s="57">
        <f>IF(ISNUMBER(W191),W191-AVERAGEIFS($W$5:$W$504,$C$5:$C$504,C191),"")</f>
        <v/>
      </c>
      <c r="AA191" s="57">
        <f>IF(ISNUMBER(Y191),Y191-AVERAGEIFS($Y$5:$Y$504,$C$5:$C$504,C191),"")</f>
        <v/>
      </c>
    </row>
    <row r="192" ht="15" customHeight="1" s="74">
      <c r="A192" s="56" t="inlineStr">
        <is>
          <t>CTVA</t>
        </is>
      </c>
      <c r="B192" s="56" t="inlineStr">
        <is>
          <t>Corteva</t>
        </is>
      </c>
      <c r="C192" s="56" t="inlineStr">
        <is>
          <t>Materials</t>
        </is>
      </c>
      <c r="D192" s="56" t="inlineStr">
        <is>
          <t>Fertilizers &amp; Agricultural Chemicals</t>
        </is>
      </c>
      <c r="E192" s="56" t="inlineStr">
        <is>
          <t>Indianapolis, Indiana</t>
        </is>
      </c>
      <c r="F192" s="37">
        <f>IFERROR(VLOOKUP(E192,Metro_Map!$A$4:$B$187,2,FALSE()),E192)</f>
        <v/>
      </c>
      <c r="G192" s="37">
        <f>IF(F192="Foreign domicile","Y","N")</f>
        <v/>
      </c>
      <c r="H192" s="59" t="n">
        <v>8.42</v>
      </c>
      <c r="I192" s="59" t="n">
        <v>13.4</v>
      </c>
      <c r="J192" s="60" t="n">
        <v>0.379049676</v>
      </c>
      <c r="K192" s="37">
        <f>IF(AND(ISNUMBER(H192),ISNUMBER(I192)),"Y","N")</f>
        <v/>
      </c>
      <c r="L192" s="39">
        <f>IF(K192="Y",I192/H192-1,"")</f>
        <v/>
      </c>
      <c r="M192" s="57">
        <f>IF(K192="Y",LN(1+L192),"")</f>
        <v/>
      </c>
      <c r="N192" s="57">
        <f>IF(K192="Y",MAX(MIN(M192,Assumptions!$C$8),Assumptions!$B$8),"")</f>
        <v/>
      </c>
      <c r="O192" s="57">
        <f>IF(K192="Y",AVERAGEIFS($N$5:$N$504,$C$5:$C$504,C192),"")</f>
        <v/>
      </c>
      <c r="P192" s="57">
        <f>IF(K192="Y",N192-O192,"")</f>
        <v/>
      </c>
      <c r="Q192" s="37">
        <f>IF(G192="N",COUNTIFS($F$5:$F$504,F192),"")</f>
        <v/>
      </c>
      <c r="R192" s="37">
        <f>IF(G192="N",COUNTIFS($F$5:$F$504,F192,$C$5:$C$504,C192)-1,"")</f>
        <v/>
      </c>
      <c r="S192" s="57">
        <f>IF(G192="N",LN(Q192),"")</f>
        <v/>
      </c>
      <c r="T192" s="57">
        <f>IF(G192="N",LN(1+R192),"")</f>
        <v/>
      </c>
      <c r="U192" s="39">
        <f>IF(AND(K192="Y",ISNUMBER(J192)),(1+L192)/(1+J192)-1,"")</f>
        <v/>
      </c>
      <c r="V192" s="57">
        <f>IF(ISNUMBER(U192),LN(1+U192),"")</f>
        <v/>
      </c>
      <c r="W192" s="57">
        <f>IF(ISNUMBER(V192),MAX(MIN(V192,Assumptions!$C$9),Assumptions!$B$9),"")</f>
        <v/>
      </c>
      <c r="X192" s="57">
        <f>IF(AND(K192="Y",ISNUMBER(J192)),LN(1+J192),"")</f>
        <v/>
      </c>
      <c r="Y192" s="57">
        <f>IF(ISNUMBER(X192),MAX(MIN(X192,Assumptions!$C$10),Assumptions!$B$10),"")</f>
        <v/>
      </c>
      <c r="Z192" s="57">
        <f>IF(ISNUMBER(W192),W192-AVERAGEIFS($W$5:$W$504,$C$5:$C$504,C192),"")</f>
        <v/>
      </c>
      <c r="AA192" s="57">
        <f>IF(ISNUMBER(Y192),Y192-AVERAGEIFS($Y$5:$Y$504,$C$5:$C$504,C192),"")</f>
        <v/>
      </c>
    </row>
    <row r="193" ht="15" customHeight="1" s="74">
      <c r="A193" s="56" t="inlineStr">
        <is>
          <t>ELV</t>
        </is>
      </c>
      <c r="B193" s="56" t="inlineStr">
        <is>
          <t>Elevance Health</t>
        </is>
      </c>
      <c r="C193" s="56" t="inlineStr">
        <is>
          <t>Health Care</t>
        </is>
      </c>
      <c r="D193" s="56" t="inlineStr">
        <is>
          <t>Managed Health Care</t>
        </is>
      </c>
      <c r="E193" s="56" t="inlineStr">
        <is>
          <t>Indianapolis, Indiana</t>
        </is>
      </c>
      <c r="F193" s="37">
        <f>IFERROR(VLOOKUP(E193,Metro_Map!$A$4:$B$187,2,FALSE()),E193)</f>
        <v/>
      </c>
      <c r="G193" s="37">
        <f>IF(F193="Foreign domicile","Y","N")</f>
        <v/>
      </c>
      <c r="H193" s="59" t="n">
        <v>532.03</v>
      </c>
      <c r="I193" s="59" t="n">
        <v>428.09</v>
      </c>
      <c r="J193" s="60" t="n">
        <v>0.02369724968</v>
      </c>
      <c r="K193" s="37">
        <f>IF(AND(ISNUMBER(H193),ISNUMBER(I193)),"Y","N")</f>
        <v/>
      </c>
      <c r="L193" s="39">
        <f>IF(K193="Y",I193/H193-1,"")</f>
        <v/>
      </c>
      <c r="M193" s="57">
        <f>IF(K193="Y",LN(1+L193),"")</f>
        <v/>
      </c>
      <c r="N193" s="57">
        <f>IF(K193="Y",MAX(MIN(M193,Assumptions!$C$8),Assumptions!$B$8),"")</f>
        <v/>
      </c>
      <c r="O193" s="57">
        <f>IF(K193="Y",AVERAGEIFS($N$5:$N$504,$C$5:$C$504,C193),"")</f>
        <v/>
      </c>
      <c r="P193" s="57">
        <f>IF(K193="Y",N193-O193,"")</f>
        <v/>
      </c>
      <c r="Q193" s="37">
        <f>IF(G193="N",COUNTIFS($F$5:$F$504,F193),"")</f>
        <v/>
      </c>
      <c r="R193" s="37">
        <f>IF(G193="N",COUNTIFS($F$5:$F$504,F193,$C$5:$C$504,C193)-1,"")</f>
        <v/>
      </c>
      <c r="S193" s="57">
        <f>IF(G193="N",LN(Q193),"")</f>
        <v/>
      </c>
      <c r="T193" s="57">
        <f>IF(G193="N",LN(1+R193),"")</f>
        <v/>
      </c>
      <c r="U193" s="39">
        <f>IF(AND(K193="Y",ISNUMBER(J193)),(1+L193)/(1+J193)-1,"")</f>
        <v/>
      </c>
      <c r="V193" s="57">
        <f>IF(ISNUMBER(U193),LN(1+U193),"")</f>
        <v/>
      </c>
      <c r="W193" s="57">
        <f>IF(ISNUMBER(V193),MAX(MIN(V193,Assumptions!$C$9),Assumptions!$B$9),"")</f>
        <v/>
      </c>
      <c r="X193" s="57">
        <f>IF(AND(K193="Y",ISNUMBER(J193)),LN(1+J193),"")</f>
        <v/>
      </c>
      <c r="Y193" s="57">
        <f>IF(ISNUMBER(X193),MAX(MIN(X193,Assumptions!$C$10),Assumptions!$B$10),"")</f>
        <v/>
      </c>
      <c r="Z193" s="57">
        <f>IF(ISNUMBER(W193),W193-AVERAGEIFS($W$5:$W$504,$C$5:$C$504,C193),"")</f>
        <v/>
      </c>
      <c r="AA193" s="57">
        <f>IF(ISNUMBER(Y193),Y193-AVERAGEIFS($Y$5:$Y$504,$C$5:$C$504,C193),"")</f>
        <v/>
      </c>
    </row>
    <row r="194" ht="15" customHeight="1" s="74">
      <c r="A194" s="56" t="inlineStr">
        <is>
          <t>LLY</t>
        </is>
      </c>
      <c r="B194" s="56" t="inlineStr">
        <is>
          <t>Lilly (Eli)</t>
        </is>
      </c>
      <c r="C194" s="56" t="inlineStr">
        <is>
          <t>Health Care</t>
        </is>
      </c>
      <c r="D194" s="56" t="inlineStr">
        <is>
          <t>Pharmaceuticals</t>
        </is>
      </c>
      <c r="E194" s="56" t="inlineStr">
        <is>
          <t>Indianapolis, Indiana</t>
        </is>
      </c>
      <c r="F194" s="37">
        <f>IFERROR(VLOOKUP(E194,Metro_Map!$A$4:$B$187,2,FALSE()),E194)</f>
        <v/>
      </c>
      <c r="G194" s="37">
        <f>IF(F194="Foreign domicile","Y","N")</f>
        <v/>
      </c>
      <c r="H194" s="59" t="n">
        <v>804.27</v>
      </c>
      <c r="I194" s="59" t="n">
        <v>1208.74</v>
      </c>
      <c r="J194" s="60" t="n">
        <v>0.5689526834</v>
      </c>
      <c r="K194" s="37">
        <f>IF(AND(ISNUMBER(H194),ISNUMBER(I194)),"Y","N")</f>
        <v/>
      </c>
      <c r="L194" s="39">
        <f>IF(K194="Y",I194/H194-1,"")</f>
        <v/>
      </c>
      <c r="M194" s="57">
        <f>IF(K194="Y",LN(1+L194),"")</f>
        <v/>
      </c>
      <c r="N194" s="57">
        <f>IF(K194="Y",MAX(MIN(M194,Assumptions!$C$8),Assumptions!$B$8),"")</f>
        <v/>
      </c>
      <c r="O194" s="57">
        <f>IF(K194="Y",AVERAGEIFS($N$5:$N$504,$C$5:$C$504,C194),"")</f>
        <v/>
      </c>
      <c r="P194" s="57">
        <f>IF(K194="Y",N194-O194,"")</f>
        <v/>
      </c>
      <c r="Q194" s="37">
        <f>IF(G194="N",COUNTIFS($F$5:$F$504,F194),"")</f>
        <v/>
      </c>
      <c r="R194" s="37">
        <f>IF(G194="N",COUNTIFS($F$5:$F$504,F194,$C$5:$C$504,C194)-1,"")</f>
        <v/>
      </c>
      <c r="S194" s="57">
        <f>IF(G194="N",LN(Q194),"")</f>
        <v/>
      </c>
      <c r="T194" s="57">
        <f>IF(G194="N",LN(1+R194),"")</f>
        <v/>
      </c>
      <c r="U194" s="39">
        <f>IF(AND(K194="Y",ISNUMBER(J194)),(1+L194)/(1+J194)-1,"")</f>
        <v/>
      </c>
      <c r="V194" s="57">
        <f>IF(ISNUMBER(U194),LN(1+U194),"")</f>
        <v/>
      </c>
      <c r="W194" s="57">
        <f>IF(ISNUMBER(V194),MAX(MIN(V194,Assumptions!$C$9),Assumptions!$B$9),"")</f>
        <v/>
      </c>
      <c r="X194" s="57">
        <f>IF(AND(K194="Y",ISNUMBER(J194)),LN(1+J194),"")</f>
        <v/>
      </c>
      <c r="Y194" s="57">
        <f>IF(ISNUMBER(X194),MAX(MIN(X194,Assumptions!$C$10),Assumptions!$B$10),"")</f>
        <v/>
      </c>
      <c r="Z194" s="57">
        <f>IF(ISNUMBER(W194),W194-AVERAGEIFS($W$5:$W$504,$C$5:$C$504,C194),"")</f>
        <v/>
      </c>
      <c r="AA194" s="57">
        <f>IF(ISNUMBER(Y194),Y194-AVERAGEIFS($Y$5:$Y$504,$C$5:$C$504,C194),"")</f>
        <v/>
      </c>
    </row>
    <row r="195" ht="15" customHeight="1" s="74">
      <c r="A195" s="56" t="inlineStr">
        <is>
          <t>SPG</t>
        </is>
      </c>
      <c r="B195" s="56" t="inlineStr">
        <is>
          <t>Simon Property Group</t>
        </is>
      </c>
      <c r="C195" s="56" t="inlineStr">
        <is>
          <t>Real Estate</t>
        </is>
      </c>
      <c r="D195" s="56" t="inlineStr">
        <is>
          <t>Retail REITs</t>
        </is>
      </c>
      <c r="E195" s="56" t="inlineStr">
        <is>
          <t>Indianapolis, Indiana</t>
        </is>
      </c>
      <c r="F195" s="37">
        <f>IFERROR(VLOOKUP(E195,Metro_Map!$A$4:$B$187,2,FALSE()),E195)</f>
        <v/>
      </c>
      <c r="G195" s="37">
        <f>IF(F195="Foreign domicile","Y","N")</f>
        <v/>
      </c>
      <c r="H195" s="59" t="n">
        <v>153.44</v>
      </c>
      <c r="I195" s="59" t="n">
        <v>198.7</v>
      </c>
      <c r="J195" s="60" t="n">
        <v>0.1603302942</v>
      </c>
      <c r="K195" s="37">
        <f>IF(AND(ISNUMBER(H195),ISNUMBER(I195)),"Y","N")</f>
        <v/>
      </c>
      <c r="L195" s="39">
        <f>IF(K195="Y",I195/H195-1,"")</f>
        <v/>
      </c>
      <c r="M195" s="57">
        <f>IF(K195="Y",LN(1+L195),"")</f>
        <v/>
      </c>
      <c r="N195" s="57">
        <f>IF(K195="Y",MAX(MIN(M195,Assumptions!$C$8),Assumptions!$B$8),"")</f>
        <v/>
      </c>
      <c r="O195" s="57">
        <f>IF(K195="Y",AVERAGEIFS($N$5:$N$504,$C$5:$C$504,C195),"")</f>
        <v/>
      </c>
      <c r="P195" s="57">
        <f>IF(K195="Y",N195-O195,"")</f>
        <v/>
      </c>
      <c r="Q195" s="37">
        <f>IF(G195="N",COUNTIFS($F$5:$F$504,F195),"")</f>
        <v/>
      </c>
      <c r="R195" s="37">
        <f>IF(G195="N",COUNTIFS($F$5:$F$504,F195,$C$5:$C$504,C195)-1,"")</f>
        <v/>
      </c>
      <c r="S195" s="57">
        <f>IF(G195="N",LN(Q195),"")</f>
        <v/>
      </c>
      <c r="T195" s="57">
        <f>IF(G195="N",LN(1+R195),"")</f>
        <v/>
      </c>
      <c r="U195" s="39">
        <f>IF(AND(K195="Y",ISNUMBER(J195)),(1+L195)/(1+J195)-1,"")</f>
        <v/>
      </c>
      <c r="V195" s="57">
        <f>IF(ISNUMBER(U195),LN(1+U195),"")</f>
        <v/>
      </c>
      <c r="W195" s="57">
        <f>IF(ISNUMBER(V195),MAX(MIN(V195,Assumptions!$C$9),Assumptions!$B$9),"")</f>
        <v/>
      </c>
      <c r="X195" s="57">
        <f>IF(AND(K195="Y",ISNUMBER(J195)),LN(1+J195),"")</f>
        <v/>
      </c>
      <c r="Y195" s="57">
        <f>IF(ISNUMBER(X195),MAX(MIN(X195,Assumptions!$C$10),Assumptions!$B$10),"")</f>
        <v/>
      </c>
      <c r="Z195" s="57">
        <f>IF(ISNUMBER(W195),W195-AVERAGEIFS($W$5:$W$504,$C$5:$C$504,C195),"")</f>
        <v/>
      </c>
      <c r="AA195" s="57">
        <f>IF(ISNUMBER(Y195),Y195-AVERAGEIFS($Y$5:$Y$504,$C$5:$C$504,C195),"")</f>
        <v/>
      </c>
    </row>
    <row r="196" ht="15" customHeight="1" s="74">
      <c r="A196" s="56" t="inlineStr">
        <is>
          <t>CMS</t>
        </is>
      </c>
      <c r="B196" s="56" t="inlineStr">
        <is>
          <t>CMS Energy</t>
        </is>
      </c>
      <c r="C196" s="56" t="inlineStr">
        <is>
          <t>Utilities</t>
        </is>
      </c>
      <c r="D196" s="56" t="inlineStr">
        <is>
          <t>Multi-Utilities</t>
        </is>
      </c>
      <c r="E196" s="56" t="inlineStr">
        <is>
          <t>Jackson, Michigan</t>
        </is>
      </c>
      <c r="F196" s="37">
        <f>IFERROR(VLOOKUP(E196,Metro_Map!$A$4:$B$187,2,FALSE()),E196)</f>
        <v/>
      </c>
      <c r="G196" s="37">
        <f>IF(F196="Foreign domicile","Y","N")</f>
        <v/>
      </c>
      <c r="H196" s="59" t="n">
        <v>64.8</v>
      </c>
      <c r="I196" s="59" t="n">
        <v>66.81999999999999</v>
      </c>
      <c r="J196" s="60" t="n">
        <v>-0.02908406888</v>
      </c>
      <c r="K196" s="37">
        <f>IF(AND(ISNUMBER(H196),ISNUMBER(I196)),"Y","N")</f>
        <v/>
      </c>
      <c r="L196" s="39">
        <f>IF(K196="Y",I196/H196-1,"")</f>
        <v/>
      </c>
      <c r="M196" s="57">
        <f>IF(K196="Y",LN(1+L196),"")</f>
        <v/>
      </c>
      <c r="N196" s="57">
        <f>IF(K196="Y",MAX(MIN(M196,Assumptions!$C$8),Assumptions!$B$8),"")</f>
        <v/>
      </c>
      <c r="O196" s="57">
        <f>IF(K196="Y",AVERAGEIFS($N$5:$N$504,$C$5:$C$504,C196),"")</f>
        <v/>
      </c>
      <c r="P196" s="57">
        <f>IF(K196="Y",N196-O196,"")</f>
        <v/>
      </c>
      <c r="Q196" s="37">
        <f>IF(G196="N",COUNTIFS($F$5:$F$504,F196),"")</f>
        <v/>
      </c>
      <c r="R196" s="37">
        <f>IF(G196="N",COUNTIFS($F$5:$F$504,F196,$C$5:$C$504,C196)-1,"")</f>
        <v/>
      </c>
      <c r="S196" s="57">
        <f>IF(G196="N",LN(Q196),"")</f>
        <v/>
      </c>
      <c r="T196" s="57">
        <f>IF(G196="N",LN(1+R196),"")</f>
        <v/>
      </c>
      <c r="U196" s="39">
        <f>IF(AND(K196="Y",ISNUMBER(J196)),(1+L196)/(1+J196)-1,"")</f>
        <v/>
      </c>
      <c r="V196" s="57">
        <f>IF(ISNUMBER(U196),LN(1+U196),"")</f>
        <v/>
      </c>
      <c r="W196" s="57">
        <f>IF(ISNUMBER(V196),MAX(MIN(V196,Assumptions!$C$9),Assumptions!$B$9),"")</f>
        <v/>
      </c>
      <c r="X196" s="57">
        <f>IF(AND(K196="Y",ISNUMBER(J196)),LN(1+J196),"")</f>
        <v/>
      </c>
      <c r="Y196" s="57">
        <f>IF(ISNUMBER(X196),MAX(MIN(X196,Assumptions!$C$10),Assumptions!$B$10),"")</f>
        <v/>
      </c>
      <c r="Z196" s="57">
        <f>IF(ISNUMBER(W196),W196-AVERAGEIFS($W$5:$W$504,$C$5:$C$504,C196),"")</f>
        <v/>
      </c>
      <c r="AA196" s="57">
        <f>IF(ISNUMBER(Y196),Y196-AVERAGEIFS($Y$5:$Y$504,$C$5:$C$504,C196),"")</f>
        <v/>
      </c>
    </row>
    <row r="197" ht="15" customHeight="1" s="74">
      <c r="A197" s="56" t="inlineStr">
        <is>
          <t>CSX</t>
        </is>
      </c>
      <c r="B197" s="56" t="inlineStr">
        <is>
          <t>CSX</t>
        </is>
      </c>
      <c r="C197" s="56" t="inlineStr">
        <is>
          <t>Industrials</t>
        </is>
      </c>
      <c r="D197" s="56" t="inlineStr">
        <is>
          <t>Rail Transportation</t>
        </is>
      </c>
      <c r="E197" s="56" t="inlineStr">
        <is>
          <t>Jacksonville, Florida</t>
        </is>
      </c>
      <c r="F197" s="37">
        <f>IFERROR(VLOOKUP(E197,Metro_Map!$A$4:$B$187,2,FALSE()),E197)</f>
        <v/>
      </c>
      <c r="G197" s="37">
        <f>IF(F197="Foreign domicile","Y","N")</f>
        <v/>
      </c>
      <c r="H197" s="59" t="n">
        <v>35.1</v>
      </c>
      <c r="I197" s="59" t="n">
        <v>48.28</v>
      </c>
      <c r="J197" s="60" t="n">
        <v>0.4329805996</v>
      </c>
      <c r="K197" s="37">
        <f>IF(AND(ISNUMBER(H197),ISNUMBER(I197)),"Y","N")</f>
        <v/>
      </c>
      <c r="L197" s="39">
        <f>IF(K197="Y",I197/H197-1,"")</f>
        <v/>
      </c>
      <c r="M197" s="57">
        <f>IF(K197="Y",LN(1+L197),"")</f>
        <v/>
      </c>
      <c r="N197" s="57">
        <f>IF(K197="Y",MAX(MIN(M197,Assumptions!$C$8),Assumptions!$B$8),"")</f>
        <v/>
      </c>
      <c r="O197" s="57">
        <f>IF(K197="Y",AVERAGEIFS($N$5:$N$504,$C$5:$C$504,C197),"")</f>
        <v/>
      </c>
      <c r="P197" s="57">
        <f>IF(K197="Y",N197-O197,"")</f>
        <v/>
      </c>
      <c r="Q197" s="37">
        <f>IF(G197="N",COUNTIFS($F$5:$F$504,F197),"")</f>
        <v/>
      </c>
      <c r="R197" s="37">
        <f>IF(G197="N",COUNTIFS($F$5:$F$504,F197,$C$5:$C$504,C197)-1,"")</f>
        <v/>
      </c>
      <c r="S197" s="57">
        <f>IF(G197="N",LN(Q197),"")</f>
        <v/>
      </c>
      <c r="T197" s="57">
        <f>IF(G197="N",LN(1+R197),"")</f>
        <v/>
      </c>
      <c r="U197" s="39">
        <f>IF(AND(K197="Y",ISNUMBER(J197)),(1+L197)/(1+J197)-1,"")</f>
        <v/>
      </c>
      <c r="V197" s="57">
        <f>IF(ISNUMBER(U197),LN(1+U197),"")</f>
        <v/>
      </c>
      <c r="W197" s="57">
        <f>IF(ISNUMBER(V197),MAX(MIN(V197,Assumptions!$C$9),Assumptions!$B$9),"")</f>
        <v/>
      </c>
      <c r="X197" s="57">
        <f>IF(AND(K197="Y",ISNUMBER(J197)),LN(1+J197),"")</f>
        <v/>
      </c>
      <c r="Y197" s="57">
        <f>IF(ISNUMBER(X197),MAX(MIN(X197,Assumptions!$C$10),Assumptions!$B$10),"")</f>
        <v/>
      </c>
      <c r="Z197" s="57">
        <f>IF(ISNUMBER(W197),W197-AVERAGEIFS($W$5:$W$504,$C$5:$C$504,C197),"")</f>
        <v/>
      </c>
      <c r="AA197" s="57">
        <f>IF(ISNUMBER(Y197),Y197-AVERAGEIFS($Y$5:$Y$504,$C$5:$C$504,C197),"")</f>
        <v/>
      </c>
    </row>
    <row r="198" ht="15" customHeight="1" s="74">
      <c r="A198" s="56" t="inlineStr">
        <is>
          <t>FIS</t>
        </is>
      </c>
      <c r="B198" s="56" t="inlineStr">
        <is>
          <t>Fidelity National Information Services</t>
        </is>
      </c>
      <c r="C198" s="56" t="inlineStr">
        <is>
          <t>Financials</t>
        </is>
      </c>
      <c r="D198" s="56" t="inlineStr">
        <is>
          <t>Transaction &amp; Payment Processing Services</t>
        </is>
      </c>
      <c r="E198" s="56" t="inlineStr">
        <is>
          <t>Jacksonville, Florida</t>
        </is>
      </c>
      <c r="F198" s="37">
        <f>IFERROR(VLOOKUP(E198,Metro_Map!$A$4:$B$187,2,FALSE()),E198)</f>
        <v/>
      </c>
      <c r="G198" s="37">
        <f>IF(F198="Foreign domicile","Y","N")</f>
        <v/>
      </c>
      <c r="H198" s="59" t="n">
        <v>76.83</v>
      </c>
      <c r="I198" s="59" t="n">
        <v>35.47</v>
      </c>
      <c r="J198" s="60" t="n">
        <v>-0.5808016633999999</v>
      </c>
      <c r="K198" s="37">
        <f>IF(AND(ISNUMBER(H198),ISNUMBER(I198)),"Y","N")</f>
        <v/>
      </c>
      <c r="L198" s="39">
        <f>IF(K198="Y",I198/H198-1,"")</f>
        <v/>
      </c>
      <c r="M198" s="57">
        <f>IF(K198="Y",LN(1+L198),"")</f>
        <v/>
      </c>
      <c r="N198" s="57">
        <f>IF(K198="Y",MAX(MIN(M198,Assumptions!$C$8),Assumptions!$B$8),"")</f>
        <v/>
      </c>
      <c r="O198" s="57">
        <f>IF(K198="Y",AVERAGEIFS($N$5:$N$504,$C$5:$C$504,C198),"")</f>
        <v/>
      </c>
      <c r="P198" s="57">
        <f>IF(K198="Y",N198-O198,"")</f>
        <v/>
      </c>
      <c r="Q198" s="37">
        <f>IF(G198="N",COUNTIFS($F$5:$F$504,F198),"")</f>
        <v/>
      </c>
      <c r="R198" s="37">
        <f>IF(G198="N",COUNTIFS($F$5:$F$504,F198,$C$5:$C$504,C198)-1,"")</f>
        <v/>
      </c>
      <c r="S198" s="57">
        <f>IF(G198="N",LN(Q198),"")</f>
        <v/>
      </c>
      <c r="T198" s="57">
        <f>IF(G198="N",LN(1+R198),"")</f>
        <v/>
      </c>
      <c r="U198" s="39">
        <f>IF(AND(K198="Y",ISNUMBER(J198)),(1+L198)/(1+J198)-1,"")</f>
        <v/>
      </c>
      <c r="V198" s="57">
        <f>IF(ISNUMBER(U198),LN(1+U198),"")</f>
        <v/>
      </c>
      <c r="W198" s="57">
        <f>IF(ISNUMBER(V198),MAX(MIN(V198,Assumptions!$C$9),Assumptions!$B$9),"")</f>
        <v/>
      </c>
      <c r="X198" s="57">
        <f>IF(AND(K198="Y",ISNUMBER(J198)),LN(1+J198),"")</f>
        <v/>
      </c>
      <c r="Y198" s="57">
        <f>IF(ISNUMBER(X198),MAX(MIN(X198,Assumptions!$C$10),Assumptions!$B$10),"")</f>
        <v/>
      </c>
      <c r="Z198" s="57">
        <f>IF(ISNUMBER(W198),W198-AVERAGEIFS($W$5:$W$504,$C$5:$C$504,C198),"")</f>
        <v/>
      </c>
      <c r="AA198" s="57">
        <f>IF(ISNUMBER(Y198),Y198-AVERAGEIFS($Y$5:$Y$504,$C$5:$C$504,C198),"")</f>
        <v/>
      </c>
    </row>
    <row r="199" ht="15" customHeight="1" s="74">
      <c r="A199" s="56" t="inlineStr">
        <is>
          <t>REG</t>
        </is>
      </c>
      <c r="B199" s="56" t="inlineStr">
        <is>
          <t>Regency Centers</t>
        </is>
      </c>
      <c r="C199" s="56" t="inlineStr">
        <is>
          <t>Real Estate</t>
        </is>
      </c>
      <c r="D199" s="56" t="inlineStr">
        <is>
          <t>Retail REITs</t>
        </is>
      </c>
      <c r="E199" s="56" t="inlineStr">
        <is>
          <t>Jacksonville, Florida</t>
        </is>
      </c>
      <c r="F199" s="37">
        <f>IFERROR(VLOOKUP(E199,Metro_Map!$A$4:$B$187,2,FALSE()),E199)</f>
        <v/>
      </c>
      <c r="G199" s="37">
        <f>IF(F199="Foreign domicile","Y","N")</f>
        <v/>
      </c>
      <c r="H199" s="59" t="n">
        <v>67.34</v>
      </c>
      <c r="I199" s="59" t="n">
        <v>71.77</v>
      </c>
      <c r="J199" s="60" t="n">
        <v>-0.005194095134</v>
      </c>
      <c r="K199" s="37">
        <f>IF(AND(ISNUMBER(H199),ISNUMBER(I199)),"Y","N")</f>
        <v/>
      </c>
      <c r="L199" s="39">
        <f>IF(K199="Y",I199/H199-1,"")</f>
        <v/>
      </c>
      <c r="M199" s="57">
        <f>IF(K199="Y",LN(1+L199),"")</f>
        <v/>
      </c>
      <c r="N199" s="57">
        <f>IF(K199="Y",MAX(MIN(M199,Assumptions!$C$8),Assumptions!$B$8),"")</f>
        <v/>
      </c>
      <c r="O199" s="57">
        <f>IF(K199="Y",AVERAGEIFS($N$5:$N$504,$C$5:$C$504,C199),"")</f>
        <v/>
      </c>
      <c r="P199" s="57">
        <f>IF(K199="Y",N199-O199,"")</f>
        <v/>
      </c>
      <c r="Q199" s="37">
        <f>IF(G199="N",COUNTIFS($F$5:$F$504,F199),"")</f>
        <v/>
      </c>
      <c r="R199" s="37">
        <f>IF(G199="N",COUNTIFS($F$5:$F$504,F199,$C$5:$C$504,C199)-1,"")</f>
        <v/>
      </c>
      <c r="S199" s="57">
        <f>IF(G199="N",LN(Q199),"")</f>
        <v/>
      </c>
      <c r="T199" s="57">
        <f>IF(G199="N",LN(1+R199),"")</f>
        <v/>
      </c>
      <c r="U199" s="39">
        <f>IF(AND(K199="Y",ISNUMBER(J199)),(1+L199)/(1+J199)-1,"")</f>
        <v/>
      </c>
      <c r="V199" s="57">
        <f>IF(ISNUMBER(U199),LN(1+U199),"")</f>
        <v/>
      </c>
      <c r="W199" s="57">
        <f>IF(ISNUMBER(V199),MAX(MIN(V199,Assumptions!$C$9),Assumptions!$B$9),"")</f>
        <v/>
      </c>
      <c r="X199" s="57">
        <f>IF(AND(K199="Y",ISNUMBER(J199)),LN(1+J199),"")</f>
        <v/>
      </c>
      <c r="Y199" s="57">
        <f>IF(ISNUMBER(X199),MAX(MIN(X199,Assumptions!$C$10),Assumptions!$B$10),"")</f>
        <v/>
      </c>
      <c r="Z199" s="57">
        <f>IF(ISNUMBER(W199),W199-AVERAGEIFS($W$5:$W$504,$C$5:$C$504,C199),"")</f>
        <v/>
      </c>
      <c r="AA199" s="57">
        <f>IF(ISNUMBER(Y199),Y199-AVERAGEIFS($Y$5:$Y$504,$C$5:$C$504,C199),"")</f>
        <v/>
      </c>
    </row>
    <row r="200" ht="15" customHeight="1" s="74">
      <c r="A200" s="56" t="inlineStr">
        <is>
          <t>SYK</t>
        </is>
      </c>
      <c r="B200" s="56" t="inlineStr">
        <is>
          <t>Stryker Corporation</t>
        </is>
      </c>
      <c r="C200" s="56" t="inlineStr">
        <is>
          <t>Health Care</t>
        </is>
      </c>
      <c r="D200" s="56" t="inlineStr">
        <is>
          <t>Health Care Equipment</t>
        </is>
      </c>
      <c r="E200" s="56" t="inlineStr">
        <is>
          <t>Kalamazoo, Michigan</t>
        </is>
      </c>
      <c r="F200" s="37">
        <f>IFERROR(VLOOKUP(E200,Metro_Map!$A$4:$B$187,2,FALSE()),E200)</f>
        <v/>
      </c>
      <c r="G200" s="37">
        <f>IF(F200="Foreign domicile","Y","N")</f>
        <v/>
      </c>
      <c r="H200" s="59" t="n">
        <v>327.45</v>
      </c>
      <c r="I200" s="59" t="n">
        <v>281.62</v>
      </c>
      <c r="J200" s="60" t="n">
        <v>-0.2089439247</v>
      </c>
      <c r="K200" s="37">
        <f>IF(AND(ISNUMBER(H200),ISNUMBER(I200)),"Y","N")</f>
        <v/>
      </c>
      <c r="L200" s="39">
        <f>IF(K200="Y",I200/H200-1,"")</f>
        <v/>
      </c>
      <c r="M200" s="57">
        <f>IF(K200="Y",LN(1+L200),"")</f>
        <v/>
      </c>
      <c r="N200" s="57">
        <f>IF(K200="Y",MAX(MIN(M200,Assumptions!$C$8),Assumptions!$B$8),"")</f>
        <v/>
      </c>
      <c r="O200" s="57">
        <f>IF(K200="Y",AVERAGEIFS($N$5:$N$504,$C$5:$C$504,C200),"")</f>
        <v/>
      </c>
      <c r="P200" s="57">
        <f>IF(K200="Y",N200-O200,"")</f>
        <v/>
      </c>
      <c r="Q200" s="37">
        <f>IF(G200="N",COUNTIFS($F$5:$F$504,F200),"")</f>
        <v/>
      </c>
      <c r="R200" s="37">
        <f>IF(G200="N",COUNTIFS($F$5:$F$504,F200,$C$5:$C$504,C200)-1,"")</f>
        <v/>
      </c>
      <c r="S200" s="57">
        <f>IF(G200="N",LN(Q200),"")</f>
        <v/>
      </c>
      <c r="T200" s="57">
        <f>IF(G200="N",LN(1+R200),"")</f>
        <v/>
      </c>
      <c r="U200" s="39">
        <f>IF(AND(K200="Y",ISNUMBER(J200)),(1+L200)/(1+J200)-1,"")</f>
        <v/>
      </c>
      <c r="V200" s="57">
        <f>IF(ISNUMBER(U200),LN(1+U200),"")</f>
        <v/>
      </c>
      <c r="W200" s="57">
        <f>IF(ISNUMBER(V200),MAX(MIN(V200,Assumptions!$C$9),Assumptions!$B$9),"")</f>
        <v/>
      </c>
      <c r="X200" s="57">
        <f>IF(AND(K200="Y",ISNUMBER(J200)),LN(1+J200),"")</f>
        <v/>
      </c>
      <c r="Y200" s="57">
        <f>IF(ISNUMBER(X200),MAX(MIN(X200,Assumptions!$C$10),Assumptions!$B$10),"")</f>
        <v/>
      </c>
      <c r="Z200" s="57">
        <f>IF(ISNUMBER(W200),W200-AVERAGEIFS($W$5:$W$504,$C$5:$C$504,C200),"")</f>
        <v/>
      </c>
      <c r="AA200" s="57">
        <f>IF(ISNUMBER(Y200),Y200-AVERAGEIFS($Y$5:$Y$504,$C$5:$C$504,C200),"")</f>
        <v/>
      </c>
    </row>
    <row r="201" ht="15" customHeight="1" s="74">
      <c r="A201" s="56" t="inlineStr">
        <is>
          <t>EVRG</t>
        </is>
      </c>
      <c r="B201" s="56" t="inlineStr">
        <is>
          <t>Evergy</t>
        </is>
      </c>
      <c r="C201" s="56" t="inlineStr">
        <is>
          <t>Utilities</t>
        </is>
      </c>
      <c r="D201" s="56" t="inlineStr">
        <is>
          <t>Electric Utilities</t>
        </is>
      </c>
      <c r="E201" s="56" t="inlineStr">
        <is>
          <t>Kansas City, Missouri</t>
        </is>
      </c>
      <c r="F201" s="37">
        <f>IFERROR(VLOOKUP(E201,Metro_Map!$A$4:$B$187,2,FALSE()),E201)</f>
        <v/>
      </c>
      <c r="G201" s="37">
        <f>IF(F201="Foreign domicile","Y","N")</f>
        <v/>
      </c>
      <c r="H201" s="59" t="n">
        <v>58</v>
      </c>
      <c r="I201" s="59" t="n">
        <v>82.67</v>
      </c>
      <c r="J201" s="60" t="n">
        <v>0.3358991156</v>
      </c>
      <c r="K201" s="37">
        <f>IF(AND(ISNUMBER(H201),ISNUMBER(I201)),"Y","N")</f>
        <v/>
      </c>
      <c r="L201" s="39">
        <f>IF(K201="Y",I201/H201-1,"")</f>
        <v/>
      </c>
      <c r="M201" s="57">
        <f>IF(K201="Y",LN(1+L201),"")</f>
        <v/>
      </c>
      <c r="N201" s="57">
        <f>IF(K201="Y",MAX(MIN(M201,Assumptions!$C$8),Assumptions!$B$8),"")</f>
        <v/>
      </c>
      <c r="O201" s="57">
        <f>IF(K201="Y",AVERAGEIFS($N$5:$N$504,$C$5:$C$504,C201),"")</f>
        <v/>
      </c>
      <c r="P201" s="57">
        <f>IF(K201="Y",N201-O201,"")</f>
        <v/>
      </c>
      <c r="Q201" s="37">
        <f>IF(G201="N",COUNTIFS($F$5:$F$504,F201),"")</f>
        <v/>
      </c>
      <c r="R201" s="37">
        <f>IF(G201="N",COUNTIFS($F$5:$F$504,F201,$C$5:$C$504,C201)-1,"")</f>
        <v/>
      </c>
      <c r="S201" s="57">
        <f>IF(G201="N",LN(Q201),"")</f>
        <v/>
      </c>
      <c r="T201" s="57">
        <f>IF(G201="N",LN(1+R201),"")</f>
        <v/>
      </c>
      <c r="U201" s="39">
        <f>IF(AND(K201="Y",ISNUMBER(J201)),(1+L201)/(1+J201)-1,"")</f>
        <v/>
      </c>
      <c r="V201" s="57">
        <f>IF(ISNUMBER(U201),LN(1+U201),"")</f>
        <v/>
      </c>
      <c r="W201" s="57">
        <f>IF(ISNUMBER(V201),MAX(MIN(V201,Assumptions!$C$9),Assumptions!$B$9),"")</f>
        <v/>
      </c>
      <c r="X201" s="57">
        <f>IF(AND(K201="Y",ISNUMBER(J201)),LN(1+J201),"")</f>
        <v/>
      </c>
      <c r="Y201" s="57">
        <f>IF(ISNUMBER(X201),MAX(MIN(X201,Assumptions!$C$10),Assumptions!$B$10),"")</f>
        <v/>
      </c>
      <c r="Z201" s="57">
        <f>IF(ISNUMBER(W201),W201-AVERAGEIFS($W$5:$W$504,$C$5:$C$504,C201),"")</f>
        <v/>
      </c>
      <c r="AA201" s="57">
        <f>IF(ISNUMBER(Y201),Y201-AVERAGEIFS($Y$5:$Y$504,$C$5:$C$504,C201),"")</f>
        <v/>
      </c>
    </row>
    <row r="202" ht="15" customHeight="1" s="74">
      <c r="A202" s="56" t="inlineStr">
        <is>
          <t>SNA</t>
        </is>
      </c>
      <c r="B202" s="56" t="inlineStr">
        <is>
          <t>Snap-on</t>
        </is>
      </c>
      <c r="C202" s="56" t="inlineStr">
        <is>
          <t>Industrials</t>
        </is>
      </c>
      <c r="D202" s="56" t="inlineStr">
        <is>
          <t>Industrial Machinery &amp; Supplies &amp; Components</t>
        </is>
      </c>
      <c r="E202" s="56" t="inlineStr">
        <is>
          <t>Kenosha, Wisconsin</t>
        </is>
      </c>
      <c r="F202" s="37">
        <f>IFERROR(VLOOKUP(E202,Metro_Map!$A$4:$B$187,2,FALSE()),E202)</f>
        <v/>
      </c>
      <c r="G202" s="37">
        <f>IF(F202="Foreign domicile","Y","N")</f>
        <v/>
      </c>
      <c r="H202" s="59" t="n">
        <v>287.03</v>
      </c>
      <c r="I202" s="59" t="n">
        <v>363.51</v>
      </c>
      <c r="J202" s="60" t="n">
        <v>0.09366209826999999</v>
      </c>
      <c r="K202" s="37">
        <f>IF(AND(ISNUMBER(H202),ISNUMBER(I202)),"Y","N")</f>
        <v/>
      </c>
      <c r="L202" s="39">
        <f>IF(K202="Y",I202/H202-1,"")</f>
        <v/>
      </c>
      <c r="M202" s="57">
        <f>IF(K202="Y",LN(1+L202),"")</f>
        <v/>
      </c>
      <c r="N202" s="57">
        <f>IF(K202="Y",MAX(MIN(M202,Assumptions!$C$8),Assumptions!$B$8),"")</f>
        <v/>
      </c>
      <c r="O202" s="57">
        <f>IF(K202="Y",AVERAGEIFS($N$5:$N$504,$C$5:$C$504,C202),"")</f>
        <v/>
      </c>
      <c r="P202" s="57">
        <f>IF(K202="Y",N202-O202,"")</f>
        <v/>
      </c>
      <c r="Q202" s="37">
        <f>IF(G202="N",COUNTIFS($F$5:$F$504,F202),"")</f>
        <v/>
      </c>
      <c r="R202" s="37">
        <f>IF(G202="N",COUNTIFS($F$5:$F$504,F202,$C$5:$C$504,C202)-1,"")</f>
        <v/>
      </c>
      <c r="S202" s="57">
        <f>IF(G202="N",LN(Q202),"")</f>
        <v/>
      </c>
      <c r="T202" s="57">
        <f>IF(G202="N",LN(1+R202),"")</f>
        <v/>
      </c>
      <c r="U202" s="39">
        <f>IF(AND(K202="Y",ISNUMBER(J202)),(1+L202)/(1+J202)-1,"")</f>
        <v/>
      </c>
      <c r="V202" s="57">
        <f>IF(ISNUMBER(U202),LN(1+U202),"")</f>
        <v/>
      </c>
      <c r="W202" s="57">
        <f>IF(ISNUMBER(V202),MAX(MIN(V202,Assumptions!$C$9),Assumptions!$B$9),"")</f>
        <v/>
      </c>
      <c r="X202" s="57">
        <f>IF(AND(K202="Y",ISNUMBER(J202)),LN(1+J202),"")</f>
        <v/>
      </c>
      <c r="Y202" s="57">
        <f>IF(ISNUMBER(X202),MAX(MIN(X202,Assumptions!$C$10),Assumptions!$B$10),"")</f>
        <v/>
      </c>
      <c r="Z202" s="57">
        <f>IF(ISNUMBER(W202),W202-AVERAGEIFS($W$5:$W$504,$C$5:$C$504,C202),"")</f>
        <v/>
      </c>
      <c r="AA202" s="57">
        <f>IF(ISNUMBER(Y202),Y202-AVERAGEIFS($Y$5:$Y$504,$C$5:$C$504,C202),"")</f>
        <v/>
      </c>
    </row>
    <row r="203" ht="15" customHeight="1" s="74">
      <c r="A203" s="56" t="inlineStr">
        <is>
          <t>EMN</t>
        </is>
      </c>
      <c r="B203" s="56" t="inlineStr">
        <is>
          <t>Eastman Chemical Company</t>
        </is>
      </c>
      <c r="C203" s="56" t="inlineStr">
        <is>
          <t>Materials</t>
        </is>
      </c>
      <c r="D203" s="56" t="inlineStr">
        <is>
          <t>Specialty Chemicals</t>
        </is>
      </c>
      <c r="E203" s="56" t="inlineStr">
        <is>
          <t>Kingsport, Tennessee</t>
        </is>
      </c>
      <c r="F203" s="37">
        <f>IFERROR(VLOOKUP(E203,Metro_Map!$A$4:$B$187,2,FALSE()),E203)</f>
        <v/>
      </c>
      <c r="G203" s="37">
        <f>IF(F203="Foreign domicile","Y","N")</f>
        <v/>
      </c>
      <c r="H203" s="59" t="n">
        <v>103.33</v>
      </c>
      <c r="I203" s="59" t="n">
        <v>62.88</v>
      </c>
      <c r="J203" s="60" t="n">
        <v>-0.3701427439</v>
      </c>
      <c r="K203" s="37">
        <f>IF(AND(ISNUMBER(H203),ISNUMBER(I203)),"Y","N")</f>
        <v/>
      </c>
      <c r="L203" s="39">
        <f>IF(K203="Y",I203/H203-1,"")</f>
        <v/>
      </c>
      <c r="M203" s="57">
        <f>IF(K203="Y",LN(1+L203),"")</f>
        <v/>
      </c>
      <c r="N203" s="57">
        <f>IF(K203="Y",MAX(MIN(M203,Assumptions!$C$8),Assumptions!$B$8),"")</f>
        <v/>
      </c>
      <c r="O203" s="57">
        <f>IF(K203="Y",AVERAGEIFS($N$5:$N$504,$C$5:$C$504,C203),"")</f>
        <v/>
      </c>
      <c r="P203" s="57">
        <f>IF(K203="Y",N203-O203,"")</f>
        <v/>
      </c>
      <c r="Q203" s="37">
        <f>IF(G203="N",COUNTIFS($F$5:$F$504,F203),"")</f>
        <v/>
      </c>
      <c r="R203" s="37">
        <f>IF(G203="N",COUNTIFS($F$5:$F$504,F203,$C$5:$C$504,C203)-1,"")</f>
        <v/>
      </c>
      <c r="S203" s="57">
        <f>IF(G203="N",LN(Q203),"")</f>
        <v/>
      </c>
      <c r="T203" s="57">
        <f>IF(G203="N",LN(1+R203),"")</f>
        <v/>
      </c>
      <c r="U203" s="39">
        <f>IF(AND(K203="Y",ISNUMBER(J203)),(1+L203)/(1+J203)-1,"")</f>
        <v/>
      </c>
      <c r="V203" s="57">
        <f>IF(ISNUMBER(U203),LN(1+U203),"")</f>
        <v/>
      </c>
      <c r="W203" s="57">
        <f>IF(ISNUMBER(V203),MAX(MIN(V203,Assumptions!$C$9),Assumptions!$B$9),"")</f>
        <v/>
      </c>
      <c r="X203" s="57">
        <f>IF(AND(K203="Y",ISNUMBER(J203)),LN(1+J203),"")</f>
        <v/>
      </c>
      <c r="Y203" s="57">
        <f>IF(ISNUMBER(X203),MAX(MIN(X203,Assumptions!$C$10),Assumptions!$B$10),"")</f>
        <v/>
      </c>
      <c r="Z203" s="57">
        <f>IF(ISNUMBER(W203),W203-AVERAGEIFS($W$5:$W$504,$C$5:$C$504,C203),"")</f>
        <v/>
      </c>
      <c r="AA203" s="57">
        <f>IF(ISNUMBER(Y203),Y203-AVERAGEIFS($Y$5:$Y$504,$C$5:$C$504,C203),"")</f>
        <v/>
      </c>
    </row>
    <row r="204" ht="15" customHeight="1" s="74">
      <c r="A204" s="56" t="inlineStr">
        <is>
          <t>LVS</t>
        </is>
      </c>
      <c r="B204" s="56" t="inlineStr">
        <is>
          <t>Las Vegas Sands</t>
        </is>
      </c>
      <c r="C204" s="56" t="inlineStr">
        <is>
          <t>Consumer Discretionary</t>
        </is>
      </c>
      <c r="D204" s="56" t="inlineStr">
        <is>
          <t>Casinos &amp; Gaming</t>
        </is>
      </c>
      <c r="E204" s="56" t="inlineStr">
        <is>
          <t>Las Vegas, Nevada</t>
        </is>
      </c>
      <c r="F204" s="37">
        <f>IFERROR(VLOOKUP(E204,Metro_Map!$A$4:$B$187,2,FALSE()),E204)</f>
        <v/>
      </c>
      <c r="G204" s="37">
        <f>IF(F204="Foreign domicile","Y","N")</f>
        <v/>
      </c>
      <c r="H204" s="59" t="n">
        <v>39.67</v>
      </c>
      <c r="I204" s="59" t="n">
        <v>37.02</v>
      </c>
      <c r="J204" s="60" t="n">
        <v>-0.2425506555</v>
      </c>
      <c r="K204" s="37">
        <f>IF(AND(ISNUMBER(H204),ISNUMBER(I204)),"Y","N")</f>
        <v/>
      </c>
      <c r="L204" s="39">
        <f>IF(K204="Y",I204/H204-1,"")</f>
        <v/>
      </c>
      <c r="M204" s="57">
        <f>IF(K204="Y",LN(1+L204),"")</f>
        <v/>
      </c>
      <c r="N204" s="57">
        <f>IF(K204="Y",MAX(MIN(M204,Assumptions!$C$8),Assumptions!$B$8),"")</f>
        <v/>
      </c>
      <c r="O204" s="57">
        <f>IF(K204="Y",AVERAGEIFS($N$5:$N$504,$C$5:$C$504,C204),"")</f>
        <v/>
      </c>
      <c r="P204" s="57">
        <f>IF(K204="Y",N204-O204,"")</f>
        <v/>
      </c>
      <c r="Q204" s="37">
        <f>IF(G204="N",COUNTIFS($F$5:$F$504,F204),"")</f>
        <v/>
      </c>
      <c r="R204" s="37">
        <f>IF(G204="N",COUNTIFS($F$5:$F$504,F204,$C$5:$C$504,C204)-1,"")</f>
        <v/>
      </c>
      <c r="S204" s="57">
        <f>IF(G204="N",LN(Q204),"")</f>
        <v/>
      </c>
      <c r="T204" s="57">
        <f>IF(G204="N",LN(1+R204),"")</f>
        <v/>
      </c>
      <c r="U204" s="39">
        <f>IF(AND(K204="Y",ISNUMBER(J204)),(1+L204)/(1+J204)-1,"")</f>
        <v/>
      </c>
      <c r="V204" s="57">
        <f>IF(ISNUMBER(U204),LN(1+U204),"")</f>
        <v/>
      </c>
      <c r="W204" s="57">
        <f>IF(ISNUMBER(V204),MAX(MIN(V204,Assumptions!$C$9),Assumptions!$B$9),"")</f>
        <v/>
      </c>
      <c r="X204" s="57">
        <f>IF(AND(K204="Y",ISNUMBER(J204)),LN(1+J204),"")</f>
        <v/>
      </c>
      <c r="Y204" s="57">
        <f>IF(ISNUMBER(X204),MAX(MIN(X204,Assumptions!$C$10),Assumptions!$B$10),"")</f>
        <v/>
      </c>
      <c r="Z204" s="57">
        <f>IF(ISNUMBER(W204),W204-AVERAGEIFS($W$5:$W$504,$C$5:$C$504,C204),"")</f>
        <v/>
      </c>
      <c r="AA204" s="57">
        <f>IF(ISNUMBER(Y204),Y204-AVERAGEIFS($Y$5:$Y$504,$C$5:$C$504,C204),"")</f>
        <v/>
      </c>
    </row>
    <row r="205" ht="15" customHeight="1" s="74">
      <c r="A205" s="56" t="inlineStr">
        <is>
          <t>MGM</t>
        </is>
      </c>
      <c r="B205" s="56" t="inlineStr">
        <is>
          <t>MGM Resorts</t>
        </is>
      </c>
      <c r="C205" s="56" t="inlineStr">
        <is>
          <t>Consumer Discretionary</t>
        </is>
      </c>
      <c r="D205" s="56" t="inlineStr">
        <is>
          <t>Casinos &amp; Gaming</t>
        </is>
      </c>
      <c r="E205" s="56" t="inlineStr">
        <is>
          <t>Paradise, Nevada</t>
        </is>
      </c>
      <c r="F205" s="37">
        <f>IFERROR(VLOOKUP(E205,Metro_Map!$A$4:$B$187,2,FALSE()),E205)</f>
        <v/>
      </c>
      <c r="G205" s="37">
        <f>IF(F205="Foreign domicile","Y","N")</f>
        <v/>
      </c>
      <c r="H205" s="59" t="n">
        <v>42.97</v>
      </c>
      <c r="I205" s="59" t="n">
        <v>28.96</v>
      </c>
      <c r="J205" s="60" t="n">
        <v>-0.1879657742</v>
      </c>
      <c r="K205" s="37">
        <f>IF(AND(ISNUMBER(H205),ISNUMBER(I205)),"Y","N")</f>
        <v/>
      </c>
      <c r="L205" s="39">
        <f>IF(K205="Y",I205/H205-1,"")</f>
        <v/>
      </c>
      <c r="M205" s="57">
        <f>IF(K205="Y",LN(1+L205),"")</f>
        <v/>
      </c>
      <c r="N205" s="57">
        <f>IF(K205="Y",MAX(MIN(M205,Assumptions!$C$8),Assumptions!$B$8),"")</f>
        <v/>
      </c>
      <c r="O205" s="57">
        <f>IF(K205="Y",AVERAGEIFS($N$5:$N$504,$C$5:$C$504,C205),"")</f>
        <v/>
      </c>
      <c r="P205" s="57">
        <f>IF(K205="Y",N205-O205,"")</f>
        <v/>
      </c>
      <c r="Q205" s="37">
        <f>IF(G205="N",COUNTIFS($F$5:$F$504,F205),"")</f>
        <v/>
      </c>
      <c r="R205" s="37">
        <f>IF(G205="N",COUNTIFS($F$5:$F$504,F205,$C$5:$C$504,C205)-1,"")</f>
        <v/>
      </c>
      <c r="S205" s="57">
        <f>IF(G205="N",LN(Q205),"")</f>
        <v/>
      </c>
      <c r="T205" s="57">
        <f>IF(G205="N",LN(1+R205),"")</f>
        <v/>
      </c>
      <c r="U205" s="39">
        <f>IF(AND(K205="Y",ISNUMBER(J205)),(1+L205)/(1+J205)-1,"")</f>
        <v/>
      </c>
      <c r="V205" s="57">
        <f>IF(ISNUMBER(U205),LN(1+U205),"")</f>
        <v/>
      </c>
      <c r="W205" s="57">
        <f>IF(ISNUMBER(V205),MAX(MIN(V205,Assumptions!$C$9),Assumptions!$B$9),"")</f>
        <v/>
      </c>
      <c r="X205" s="57">
        <f>IF(AND(K205="Y",ISNUMBER(J205)),LN(1+J205),"")</f>
        <v/>
      </c>
      <c r="Y205" s="57">
        <f>IF(ISNUMBER(X205),MAX(MIN(X205,Assumptions!$C$10),Assumptions!$B$10),"")</f>
        <v/>
      </c>
      <c r="Z205" s="57">
        <f>IF(ISNUMBER(W205),W205-AVERAGEIFS($W$5:$W$504,$C$5:$C$504,C205),"")</f>
        <v/>
      </c>
      <c r="AA205" s="57">
        <f>IF(ISNUMBER(Y205),Y205-AVERAGEIFS($Y$5:$Y$504,$C$5:$C$504,C205),"")</f>
        <v/>
      </c>
    </row>
    <row r="206" ht="15" customHeight="1" s="74">
      <c r="A206" s="56" t="inlineStr">
        <is>
          <t>WYNN</t>
        </is>
      </c>
      <c r="B206" s="56" t="inlineStr">
        <is>
          <t>Wynn Resorts</t>
        </is>
      </c>
      <c r="C206" s="56" t="inlineStr">
        <is>
          <t>Consumer Discretionary</t>
        </is>
      </c>
      <c r="D206" s="56" t="inlineStr">
        <is>
          <t>Casinos &amp; Gaming</t>
        </is>
      </c>
      <c r="E206" s="56" t="inlineStr">
        <is>
          <t>Paradise, Nevada</t>
        </is>
      </c>
      <c r="F206" s="37">
        <f>IFERROR(VLOOKUP(E206,Metro_Map!$A$4:$B$187,2,FALSE()),E206)</f>
        <v/>
      </c>
      <c r="G206" s="37">
        <f>IF(F206="Foreign domicile","Y","N")</f>
        <v/>
      </c>
      <c r="H206" s="59" t="n">
        <v>82.81999999999999</v>
      </c>
      <c r="I206" s="59" t="n">
        <v>73.73</v>
      </c>
      <c r="J206" s="60" t="n">
        <v>-0.1134686347</v>
      </c>
      <c r="K206" s="37">
        <f>IF(AND(ISNUMBER(H206),ISNUMBER(I206)),"Y","N")</f>
        <v/>
      </c>
      <c r="L206" s="39">
        <f>IF(K206="Y",I206/H206-1,"")</f>
        <v/>
      </c>
      <c r="M206" s="57">
        <f>IF(K206="Y",LN(1+L206),"")</f>
        <v/>
      </c>
      <c r="N206" s="57">
        <f>IF(K206="Y",MAX(MIN(M206,Assumptions!$C$8),Assumptions!$B$8),"")</f>
        <v/>
      </c>
      <c r="O206" s="57">
        <f>IF(K206="Y",AVERAGEIFS($N$5:$N$504,$C$5:$C$504,C206),"")</f>
        <v/>
      </c>
      <c r="P206" s="57">
        <f>IF(K206="Y",N206-O206,"")</f>
        <v/>
      </c>
      <c r="Q206" s="37">
        <f>IF(G206="N",COUNTIFS($F$5:$F$504,F206),"")</f>
        <v/>
      </c>
      <c r="R206" s="37">
        <f>IF(G206="N",COUNTIFS($F$5:$F$504,F206,$C$5:$C$504,C206)-1,"")</f>
        <v/>
      </c>
      <c r="S206" s="57">
        <f>IF(G206="N",LN(Q206),"")</f>
        <v/>
      </c>
      <c r="T206" s="57">
        <f>IF(G206="N",LN(1+R206),"")</f>
        <v/>
      </c>
      <c r="U206" s="39">
        <f>IF(AND(K206="Y",ISNUMBER(J206)),(1+L206)/(1+J206)-1,"")</f>
        <v/>
      </c>
      <c r="V206" s="57">
        <f>IF(ISNUMBER(U206),LN(1+U206),"")</f>
        <v/>
      </c>
      <c r="W206" s="57">
        <f>IF(ISNUMBER(V206),MAX(MIN(V206,Assumptions!$C$9),Assumptions!$B$9),"")</f>
        <v/>
      </c>
      <c r="X206" s="57">
        <f>IF(AND(K206="Y",ISNUMBER(J206)),LN(1+J206),"")</f>
        <v/>
      </c>
      <c r="Y206" s="57">
        <f>IF(ISNUMBER(X206),MAX(MIN(X206,Assumptions!$C$10),Assumptions!$B$10),"")</f>
        <v/>
      </c>
      <c r="Z206" s="57">
        <f>IF(ISNUMBER(W206),W206-AVERAGEIFS($W$5:$W$504,$C$5:$C$504,C206),"")</f>
        <v/>
      </c>
      <c r="AA206" s="57">
        <f>IF(ISNUMBER(Y206),Y206-AVERAGEIFS($Y$5:$Y$504,$C$5:$C$504,C206),"")</f>
        <v/>
      </c>
    </row>
    <row r="207" ht="15" customHeight="1" s="74">
      <c r="A207" s="56" t="inlineStr">
        <is>
          <t>AMGN</t>
        </is>
      </c>
      <c r="B207" s="56" t="inlineStr">
        <is>
          <t>Amgen</t>
        </is>
      </c>
      <c r="C207" s="56" t="inlineStr">
        <is>
          <t>Health Care</t>
        </is>
      </c>
      <c r="D207" s="56" t="inlineStr">
        <is>
          <t>Biotechnology</t>
        </is>
      </c>
      <c r="E207" s="56" t="inlineStr">
        <is>
          <t>Thousand Oaks, California</t>
        </is>
      </c>
      <c r="F207" s="37">
        <f>IFERROR(VLOOKUP(E207,Metro_Map!$A$4:$B$187,2,FALSE()),E207)</f>
        <v/>
      </c>
      <c r="G207" s="37">
        <f>IF(F207="Foreign domicile","Y","N")</f>
        <v/>
      </c>
      <c r="H207" s="59" t="n">
        <v>332.47</v>
      </c>
      <c r="I207" s="59" t="n">
        <v>426.11</v>
      </c>
      <c r="J207" s="60" t="n">
        <v>0.3744245044</v>
      </c>
      <c r="K207" s="37">
        <f>IF(AND(ISNUMBER(H207),ISNUMBER(I207)),"Y","N")</f>
        <v/>
      </c>
      <c r="L207" s="39">
        <f>IF(K207="Y",I207/H207-1,"")</f>
        <v/>
      </c>
      <c r="M207" s="57">
        <f>IF(K207="Y",LN(1+L207),"")</f>
        <v/>
      </c>
      <c r="N207" s="57">
        <f>IF(K207="Y",MAX(MIN(M207,Assumptions!$C$8),Assumptions!$B$8),"")</f>
        <v/>
      </c>
      <c r="O207" s="57">
        <f>IF(K207="Y",AVERAGEIFS($N$5:$N$504,$C$5:$C$504,C207),"")</f>
        <v/>
      </c>
      <c r="P207" s="57">
        <f>IF(K207="Y",N207-O207,"")</f>
        <v/>
      </c>
      <c r="Q207" s="37">
        <f>IF(G207="N",COUNTIFS($F$5:$F$504,F207),"")</f>
        <v/>
      </c>
      <c r="R207" s="37">
        <f>IF(G207="N",COUNTIFS($F$5:$F$504,F207,$C$5:$C$504,C207)-1,"")</f>
        <v/>
      </c>
      <c r="S207" s="57">
        <f>IF(G207="N",LN(Q207),"")</f>
        <v/>
      </c>
      <c r="T207" s="57">
        <f>IF(G207="N",LN(1+R207),"")</f>
        <v/>
      </c>
      <c r="U207" s="39">
        <f>IF(AND(K207="Y",ISNUMBER(J207)),(1+L207)/(1+J207)-1,"")</f>
        <v/>
      </c>
      <c r="V207" s="57">
        <f>IF(ISNUMBER(U207),LN(1+U207),"")</f>
        <v/>
      </c>
      <c r="W207" s="57">
        <f>IF(ISNUMBER(V207),MAX(MIN(V207,Assumptions!$C$9),Assumptions!$B$9),"")</f>
        <v/>
      </c>
      <c r="X207" s="57">
        <f>IF(AND(K207="Y",ISNUMBER(J207)),LN(1+J207),"")</f>
        <v/>
      </c>
      <c r="Y207" s="57">
        <f>IF(ISNUMBER(X207),MAX(MIN(X207,Assumptions!$C$10),Assumptions!$B$10),"")</f>
        <v/>
      </c>
      <c r="Z207" s="57">
        <f>IF(ISNUMBER(W207),W207-AVERAGEIFS($W$5:$W$504,$C$5:$C$504,C207),"")</f>
        <v/>
      </c>
      <c r="AA207" s="57">
        <f>IF(ISNUMBER(Y207),Y207-AVERAGEIFS($Y$5:$Y$504,$C$5:$C$504,C207),"")</f>
        <v/>
      </c>
    </row>
    <row r="208" ht="15" customHeight="1" s="74">
      <c r="A208" s="56" t="inlineStr">
        <is>
          <t>ARE</t>
        </is>
      </c>
      <c r="B208" s="56" t="inlineStr">
        <is>
          <t>Alexandria Real Estate Equities</t>
        </is>
      </c>
      <c r="C208" s="56" t="inlineStr">
        <is>
          <t>Real Estate</t>
        </is>
      </c>
      <c r="D208" s="56" t="inlineStr">
        <is>
          <t>Office REITs</t>
        </is>
      </c>
      <c r="E208" s="56" t="inlineStr">
        <is>
          <t>Pasadena, California</t>
        </is>
      </c>
      <c r="F208" s="37">
        <f>IFERROR(VLOOKUP(E208,Metro_Map!$A$4:$B$187,2,FALSE()),E208)</f>
        <v/>
      </c>
      <c r="G208" s="37">
        <f>IF(F208="Foreign domicile","Y","N")</f>
        <v/>
      </c>
      <c r="H208" s="59" t="n">
        <v>117.29</v>
      </c>
      <c r="I208" s="59" t="n">
        <v>41.5</v>
      </c>
      <c r="J208" s="60" t="n">
        <v>-0.6308854533</v>
      </c>
      <c r="K208" s="37">
        <f>IF(AND(ISNUMBER(H208),ISNUMBER(I208)),"Y","N")</f>
        <v/>
      </c>
      <c r="L208" s="39">
        <f>IF(K208="Y",I208/H208-1,"")</f>
        <v/>
      </c>
      <c r="M208" s="57">
        <f>IF(K208="Y",LN(1+L208),"")</f>
        <v/>
      </c>
      <c r="N208" s="57">
        <f>IF(K208="Y",MAX(MIN(M208,Assumptions!$C$8),Assumptions!$B$8),"")</f>
        <v/>
      </c>
      <c r="O208" s="57">
        <f>IF(K208="Y",AVERAGEIFS($N$5:$N$504,$C$5:$C$504,C208),"")</f>
        <v/>
      </c>
      <c r="P208" s="57">
        <f>IF(K208="Y",N208-O208,"")</f>
        <v/>
      </c>
      <c r="Q208" s="37">
        <f>IF(G208="N",COUNTIFS($F$5:$F$504,F208),"")</f>
        <v/>
      </c>
      <c r="R208" s="37">
        <f>IF(G208="N",COUNTIFS($F$5:$F$504,F208,$C$5:$C$504,C208)-1,"")</f>
        <v/>
      </c>
      <c r="S208" s="57">
        <f>IF(G208="N",LN(Q208),"")</f>
        <v/>
      </c>
      <c r="T208" s="57">
        <f>IF(G208="N",LN(1+R208),"")</f>
        <v/>
      </c>
      <c r="U208" s="39">
        <f>IF(AND(K208="Y",ISNUMBER(J208)),(1+L208)/(1+J208)-1,"")</f>
        <v/>
      </c>
      <c r="V208" s="57">
        <f>IF(ISNUMBER(U208),LN(1+U208),"")</f>
        <v/>
      </c>
      <c r="W208" s="57">
        <f>IF(ISNUMBER(V208),MAX(MIN(V208,Assumptions!$C$9),Assumptions!$B$9),"")</f>
        <v/>
      </c>
      <c r="X208" s="57">
        <f>IF(AND(K208="Y",ISNUMBER(J208)),LN(1+J208),"")</f>
        <v/>
      </c>
      <c r="Y208" s="57">
        <f>IF(ISNUMBER(X208),MAX(MIN(X208,Assumptions!$C$10),Assumptions!$B$10),"")</f>
        <v/>
      </c>
      <c r="Z208" s="57">
        <f>IF(ISNUMBER(W208),W208-AVERAGEIFS($W$5:$W$504,$C$5:$C$504,C208),"")</f>
        <v/>
      </c>
      <c r="AA208" s="57">
        <f>IF(ISNUMBER(Y208),Y208-AVERAGEIFS($Y$5:$Y$504,$C$5:$C$504,C208),"")</f>
        <v/>
      </c>
    </row>
    <row r="209" ht="15" customHeight="1" s="74">
      <c r="A209" s="56" t="inlineStr">
        <is>
          <t>CMG</t>
        </is>
      </c>
      <c r="B209" s="56" t="inlineStr">
        <is>
          <t>Chipotle Mexican Grill</t>
        </is>
      </c>
      <c r="C209" s="56" t="inlineStr">
        <is>
          <t>Consumer Discretionary</t>
        </is>
      </c>
      <c r="D209" s="56" t="inlineStr">
        <is>
          <t>Restaurants</t>
        </is>
      </c>
      <c r="E209" s="56" t="inlineStr">
        <is>
          <t>Newport Beach, California</t>
        </is>
      </c>
      <c r="F209" s="37">
        <f>IFERROR(VLOOKUP(E209,Metro_Map!$A$4:$B$187,2,FALSE()),E209)</f>
        <v/>
      </c>
      <c r="G209" s="37">
        <f>IF(F209="Foreign domicile","Y","N")</f>
        <v/>
      </c>
      <c r="H209" s="59" t="n">
        <v>54.32</v>
      </c>
      <c r="I209" s="59" t="n">
        <v>30.52</v>
      </c>
      <c r="J209" s="60" t="n">
        <v>-0.4524741901</v>
      </c>
      <c r="K209" s="37">
        <f>IF(AND(ISNUMBER(H209),ISNUMBER(I209)),"Y","N")</f>
        <v/>
      </c>
      <c r="L209" s="39">
        <f>IF(K209="Y",I209/H209-1,"")</f>
        <v/>
      </c>
      <c r="M209" s="57">
        <f>IF(K209="Y",LN(1+L209),"")</f>
        <v/>
      </c>
      <c r="N209" s="57">
        <f>IF(K209="Y",MAX(MIN(M209,Assumptions!$C$8),Assumptions!$B$8),"")</f>
        <v/>
      </c>
      <c r="O209" s="57">
        <f>IF(K209="Y",AVERAGEIFS($N$5:$N$504,$C$5:$C$504,C209),"")</f>
        <v/>
      </c>
      <c r="P209" s="57">
        <f>IF(K209="Y",N209-O209,"")</f>
        <v/>
      </c>
      <c r="Q209" s="37">
        <f>IF(G209="N",COUNTIFS($F$5:$F$504,F209),"")</f>
        <v/>
      </c>
      <c r="R209" s="37">
        <f>IF(G209="N",COUNTIFS($F$5:$F$504,F209,$C$5:$C$504,C209)-1,"")</f>
        <v/>
      </c>
      <c r="S209" s="57">
        <f>IF(G209="N",LN(Q209),"")</f>
        <v/>
      </c>
      <c r="T209" s="57">
        <f>IF(G209="N",LN(1+R209),"")</f>
        <v/>
      </c>
      <c r="U209" s="39">
        <f>IF(AND(K209="Y",ISNUMBER(J209)),(1+L209)/(1+J209)-1,"")</f>
        <v/>
      </c>
      <c r="V209" s="57">
        <f>IF(ISNUMBER(U209),LN(1+U209),"")</f>
        <v/>
      </c>
      <c r="W209" s="57">
        <f>IF(ISNUMBER(V209),MAX(MIN(V209,Assumptions!$C$9),Assumptions!$B$9),"")</f>
        <v/>
      </c>
      <c r="X209" s="57">
        <f>IF(AND(K209="Y",ISNUMBER(J209)),LN(1+J209),"")</f>
        <v/>
      </c>
      <c r="Y209" s="57">
        <f>IF(ISNUMBER(X209),MAX(MIN(X209,Assumptions!$C$10),Assumptions!$B$10),"")</f>
        <v/>
      </c>
      <c r="Z209" s="57">
        <f>IF(ISNUMBER(W209),W209-AVERAGEIFS($W$5:$W$504,$C$5:$C$504,C209),"")</f>
        <v/>
      </c>
      <c r="AA209" s="57">
        <f>IF(ISNUMBER(Y209),Y209-AVERAGEIFS($Y$5:$Y$504,$C$5:$C$504,C209),"")</f>
        <v/>
      </c>
    </row>
    <row r="210" ht="15" customHeight="1" s="74">
      <c r="A210" s="56" t="inlineStr">
        <is>
          <t>DIS</t>
        </is>
      </c>
      <c r="B210" s="56" t="inlineStr">
        <is>
          <t>Walt Disney Company (The)</t>
        </is>
      </c>
      <c r="C210" s="56" t="inlineStr">
        <is>
          <t>Communication Services</t>
        </is>
      </c>
      <c r="D210" s="56" t="inlineStr">
        <is>
          <t>Movies &amp; Entertainment</t>
        </is>
      </c>
      <c r="E210" s="56" t="inlineStr">
        <is>
          <t>Burbank, California</t>
        </is>
      </c>
      <c r="F210" s="37">
        <f>IFERROR(VLOOKUP(E210,Metro_Map!$A$4:$B$187,2,FALSE()),E210)</f>
        <v/>
      </c>
      <c r="G210" s="37">
        <f>IF(F210="Foreign domicile","Y","N")</f>
        <v/>
      </c>
      <c r="H210" s="59" t="n">
        <v>93.69</v>
      </c>
      <c r="I210" s="59" t="n">
        <v>108.99</v>
      </c>
      <c r="J210" s="60" t="n">
        <v>0.1523336438</v>
      </c>
      <c r="K210" s="37">
        <f>IF(AND(ISNUMBER(H210),ISNUMBER(I210)),"Y","N")</f>
        <v/>
      </c>
      <c r="L210" s="39">
        <f>IF(K210="Y",I210/H210-1,"")</f>
        <v/>
      </c>
      <c r="M210" s="57">
        <f>IF(K210="Y",LN(1+L210),"")</f>
        <v/>
      </c>
      <c r="N210" s="57">
        <f>IF(K210="Y",MAX(MIN(M210,Assumptions!$C$8),Assumptions!$B$8),"")</f>
        <v/>
      </c>
      <c r="O210" s="57">
        <f>IF(K210="Y",AVERAGEIFS($N$5:$N$504,$C$5:$C$504,C210),"")</f>
        <v/>
      </c>
      <c r="P210" s="57">
        <f>IF(K210="Y",N210-O210,"")</f>
        <v/>
      </c>
      <c r="Q210" s="37">
        <f>IF(G210="N",COUNTIFS($F$5:$F$504,F210),"")</f>
        <v/>
      </c>
      <c r="R210" s="37">
        <f>IF(G210="N",COUNTIFS($F$5:$F$504,F210,$C$5:$C$504,C210)-1,"")</f>
        <v/>
      </c>
      <c r="S210" s="57">
        <f>IF(G210="N",LN(Q210),"")</f>
        <v/>
      </c>
      <c r="T210" s="57">
        <f>IF(G210="N",LN(1+R210),"")</f>
        <v/>
      </c>
      <c r="U210" s="39">
        <f>IF(AND(K210="Y",ISNUMBER(J210)),(1+L210)/(1+J210)-1,"")</f>
        <v/>
      </c>
      <c r="V210" s="57">
        <f>IF(ISNUMBER(U210),LN(1+U210),"")</f>
        <v/>
      </c>
      <c r="W210" s="57">
        <f>IF(ISNUMBER(V210),MAX(MIN(V210,Assumptions!$C$9),Assumptions!$B$9),"")</f>
        <v/>
      </c>
      <c r="X210" s="57">
        <f>IF(AND(K210="Y",ISNUMBER(J210)),LN(1+J210),"")</f>
        <v/>
      </c>
      <c r="Y210" s="57">
        <f>IF(ISNUMBER(X210),MAX(MIN(X210,Assumptions!$C$10),Assumptions!$B$10),"")</f>
        <v/>
      </c>
      <c r="Z210" s="57">
        <f>IF(ISNUMBER(W210),W210-AVERAGEIFS($W$5:$W$504,$C$5:$C$504,C210),"")</f>
        <v/>
      </c>
      <c r="AA210" s="57">
        <f>IF(ISNUMBER(Y210),Y210-AVERAGEIFS($Y$5:$Y$504,$C$5:$C$504,C210),"")</f>
        <v/>
      </c>
    </row>
    <row r="211" ht="15" customHeight="1" s="74">
      <c r="A211" s="56" t="inlineStr">
        <is>
          <t>EIX</t>
        </is>
      </c>
      <c r="B211" s="56" t="inlineStr">
        <is>
          <t>Edison International</t>
        </is>
      </c>
      <c r="C211" s="56" t="inlineStr">
        <is>
          <t>Utilities</t>
        </is>
      </c>
      <c r="D211" s="56" t="inlineStr">
        <is>
          <t>Electric Utilities</t>
        </is>
      </c>
      <c r="E211" s="56" t="inlineStr">
        <is>
          <t>Rosemead, California</t>
        </is>
      </c>
      <c r="F211" s="37">
        <f>IFERROR(VLOOKUP(E211,Metro_Map!$A$4:$B$187,2,FALSE()),E211)</f>
        <v/>
      </c>
      <c r="G211" s="37">
        <f>IF(F211="Foreign domicile","Y","N")</f>
        <v/>
      </c>
      <c r="H211" s="59" t="n">
        <v>80.01000000000001</v>
      </c>
      <c r="I211" s="59" t="n">
        <v>55.44</v>
      </c>
      <c r="J211" s="60" t="n">
        <v>-0.3202391119</v>
      </c>
      <c r="K211" s="37">
        <f>IF(AND(ISNUMBER(H211),ISNUMBER(I211)),"Y","N")</f>
        <v/>
      </c>
      <c r="L211" s="39">
        <f>IF(K211="Y",I211/H211-1,"")</f>
        <v/>
      </c>
      <c r="M211" s="57">
        <f>IF(K211="Y",LN(1+L211),"")</f>
        <v/>
      </c>
      <c r="N211" s="57">
        <f>IF(K211="Y",MAX(MIN(M211,Assumptions!$C$8),Assumptions!$B$8),"")</f>
        <v/>
      </c>
      <c r="O211" s="57">
        <f>IF(K211="Y",AVERAGEIFS($N$5:$N$504,$C$5:$C$504,C211),"")</f>
        <v/>
      </c>
      <c r="P211" s="57">
        <f>IF(K211="Y",N211-O211,"")</f>
        <v/>
      </c>
      <c r="Q211" s="37">
        <f>IF(G211="N",COUNTIFS($F$5:$F$504,F211),"")</f>
        <v/>
      </c>
      <c r="R211" s="37">
        <f>IF(G211="N",COUNTIFS($F$5:$F$504,F211,$C$5:$C$504,C211)-1,"")</f>
        <v/>
      </c>
      <c r="S211" s="57">
        <f>IF(G211="N",LN(Q211),"")</f>
        <v/>
      </c>
      <c r="T211" s="57">
        <f>IF(G211="N",LN(1+R211),"")</f>
        <v/>
      </c>
      <c r="U211" s="39">
        <f>IF(AND(K211="Y",ISNUMBER(J211)),(1+L211)/(1+J211)-1,"")</f>
        <v/>
      </c>
      <c r="V211" s="57">
        <f>IF(ISNUMBER(U211),LN(1+U211),"")</f>
        <v/>
      </c>
      <c r="W211" s="57">
        <f>IF(ISNUMBER(V211),MAX(MIN(V211,Assumptions!$C$9),Assumptions!$B$9),"")</f>
        <v/>
      </c>
      <c r="X211" s="57">
        <f>IF(AND(K211="Y",ISNUMBER(J211)),LN(1+J211),"")</f>
        <v/>
      </c>
      <c r="Y211" s="57">
        <f>IF(ISNUMBER(X211),MAX(MIN(X211,Assumptions!$C$10),Assumptions!$B$10),"")</f>
        <v/>
      </c>
      <c r="Z211" s="57">
        <f>IF(ISNUMBER(W211),W211-AVERAGEIFS($W$5:$W$504,$C$5:$C$504,C211),"")</f>
        <v/>
      </c>
      <c r="AA211" s="57">
        <f>IF(ISNUMBER(Y211),Y211-AVERAGEIFS($Y$5:$Y$504,$C$5:$C$504,C211),"")</f>
        <v/>
      </c>
    </row>
    <row r="212" ht="15" customHeight="1" s="74">
      <c r="A212" s="56" t="inlineStr">
        <is>
          <t>EW</t>
        </is>
      </c>
      <c r="B212" s="56" t="inlineStr">
        <is>
          <t>Edwards Lifesciences</t>
        </is>
      </c>
      <c r="C212" s="56" t="inlineStr">
        <is>
          <t>Health Care</t>
        </is>
      </c>
      <c r="D212" s="56" t="inlineStr">
        <is>
          <t>Health Care Equipment</t>
        </is>
      </c>
      <c r="E212" s="56" t="inlineStr">
        <is>
          <t>Irvine, California</t>
        </is>
      </c>
      <c r="F212" s="37">
        <f>IFERROR(VLOOKUP(E212,Metro_Map!$A$4:$B$187,2,FALSE()),E212)</f>
        <v/>
      </c>
      <c r="G212" s="37">
        <f>IF(F212="Foreign domicile","Y","N")</f>
        <v/>
      </c>
      <c r="H212" s="59" t="n">
        <v>63.05</v>
      </c>
      <c r="I212" s="59" t="n">
        <v>86.45</v>
      </c>
      <c r="J212" s="60" t="n">
        <v>0.3040935673</v>
      </c>
      <c r="K212" s="37">
        <f>IF(AND(ISNUMBER(H212),ISNUMBER(I212)),"Y","N")</f>
        <v/>
      </c>
      <c r="L212" s="39">
        <f>IF(K212="Y",I212/H212-1,"")</f>
        <v/>
      </c>
      <c r="M212" s="57">
        <f>IF(K212="Y",LN(1+L212),"")</f>
        <v/>
      </c>
      <c r="N212" s="57">
        <f>IF(K212="Y",MAX(MIN(M212,Assumptions!$C$8),Assumptions!$B$8),"")</f>
        <v/>
      </c>
      <c r="O212" s="57">
        <f>IF(K212="Y",AVERAGEIFS($N$5:$N$504,$C$5:$C$504,C212),"")</f>
        <v/>
      </c>
      <c r="P212" s="57">
        <f>IF(K212="Y",N212-O212,"")</f>
        <v/>
      </c>
      <c r="Q212" s="37">
        <f>IF(G212="N",COUNTIFS($F$5:$F$504,F212),"")</f>
        <v/>
      </c>
      <c r="R212" s="37">
        <f>IF(G212="N",COUNTIFS($F$5:$F$504,F212,$C$5:$C$504,C212)-1,"")</f>
        <v/>
      </c>
      <c r="S212" s="57">
        <f>IF(G212="N",LN(Q212),"")</f>
        <v/>
      </c>
      <c r="T212" s="57">
        <f>IF(G212="N",LN(1+R212),"")</f>
        <v/>
      </c>
      <c r="U212" s="39">
        <f>IF(AND(K212="Y",ISNUMBER(J212)),(1+L212)/(1+J212)-1,"")</f>
        <v/>
      </c>
      <c r="V212" s="57">
        <f>IF(ISNUMBER(U212),LN(1+U212),"")</f>
        <v/>
      </c>
      <c r="W212" s="57">
        <f>IF(ISNUMBER(V212),MAX(MIN(V212,Assumptions!$C$9),Assumptions!$B$9),"")</f>
        <v/>
      </c>
      <c r="X212" s="57">
        <f>IF(AND(K212="Y",ISNUMBER(J212)),LN(1+J212),"")</f>
        <v/>
      </c>
      <c r="Y212" s="57">
        <f>IF(ISNUMBER(X212),MAX(MIN(X212,Assumptions!$C$10),Assumptions!$B$10),"")</f>
        <v/>
      </c>
      <c r="Z212" s="57">
        <f>IF(ISNUMBER(W212),W212-AVERAGEIFS($W$5:$W$504,$C$5:$C$504,C212),"")</f>
        <v/>
      </c>
      <c r="AA212" s="57">
        <f>IF(ISNUMBER(Y212),Y212-AVERAGEIFS($Y$5:$Y$504,$C$5:$C$504,C212),"")</f>
        <v/>
      </c>
    </row>
    <row r="213" ht="15" customHeight="1" s="74">
      <c r="A213" s="56" t="inlineStr">
        <is>
          <t>LYV</t>
        </is>
      </c>
      <c r="B213" s="56" t="inlineStr">
        <is>
          <t>Live Nation Entertainment</t>
        </is>
      </c>
      <c r="C213" s="56" t="inlineStr">
        <is>
          <t>Communication Services</t>
        </is>
      </c>
      <c r="D213" s="56" t="inlineStr">
        <is>
          <t>Movies &amp; Entertainment</t>
        </is>
      </c>
      <c r="E213" s="56" t="inlineStr">
        <is>
          <t>Beverly Hills, California</t>
        </is>
      </c>
      <c r="F213" s="37">
        <f>IFERROR(VLOOKUP(E213,Metro_Map!$A$4:$B$187,2,FALSE()),E213)</f>
        <v/>
      </c>
      <c r="G213" s="37">
        <f>IF(F213="Foreign domicile","Y","N")</f>
        <v/>
      </c>
      <c r="H213" s="59" t="n">
        <v>96.19</v>
      </c>
      <c r="I213" s="59" t="n">
        <v>168.84</v>
      </c>
      <c r="J213" s="60" t="n">
        <v>0.4662472369</v>
      </c>
      <c r="K213" s="37">
        <f>IF(AND(ISNUMBER(H213),ISNUMBER(I213)),"Y","N")</f>
        <v/>
      </c>
      <c r="L213" s="39">
        <f>IF(K213="Y",I213/H213-1,"")</f>
        <v/>
      </c>
      <c r="M213" s="57">
        <f>IF(K213="Y",LN(1+L213),"")</f>
        <v/>
      </c>
      <c r="N213" s="57">
        <f>IF(K213="Y",MAX(MIN(M213,Assumptions!$C$8),Assumptions!$B$8),"")</f>
        <v/>
      </c>
      <c r="O213" s="57">
        <f>IF(K213="Y",AVERAGEIFS($N$5:$N$504,$C$5:$C$504,C213),"")</f>
        <v/>
      </c>
      <c r="P213" s="57">
        <f>IF(K213="Y",N213-O213,"")</f>
        <v/>
      </c>
      <c r="Q213" s="37">
        <f>IF(G213="N",COUNTIFS($F$5:$F$504,F213),"")</f>
        <v/>
      </c>
      <c r="R213" s="37">
        <f>IF(G213="N",COUNTIFS($F$5:$F$504,F213,$C$5:$C$504,C213)-1,"")</f>
        <v/>
      </c>
      <c r="S213" s="57">
        <f>IF(G213="N",LN(Q213),"")</f>
        <v/>
      </c>
      <c r="T213" s="57">
        <f>IF(G213="N",LN(1+R213),"")</f>
        <v/>
      </c>
      <c r="U213" s="39">
        <f>IF(AND(K213="Y",ISNUMBER(J213)),(1+L213)/(1+J213)-1,"")</f>
        <v/>
      </c>
      <c r="V213" s="57">
        <f>IF(ISNUMBER(U213),LN(1+U213),"")</f>
        <v/>
      </c>
      <c r="W213" s="57">
        <f>IF(ISNUMBER(V213),MAX(MIN(V213,Assumptions!$C$9),Assumptions!$B$9),"")</f>
        <v/>
      </c>
      <c r="X213" s="57">
        <f>IF(AND(K213="Y",ISNUMBER(J213)),LN(1+J213),"")</f>
        <v/>
      </c>
      <c r="Y213" s="57">
        <f>IF(ISNUMBER(X213),MAX(MIN(X213,Assumptions!$C$10),Assumptions!$B$10),"")</f>
        <v/>
      </c>
      <c r="Z213" s="57">
        <f>IF(ISNUMBER(W213),W213-AVERAGEIFS($W$5:$W$504,$C$5:$C$504,C213),"")</f>
        <v/>
      </c>
      <c r="AA213" s="57">
        <f>IF(ISNUMBER(Y213),Y213-AVERAGEIFS($Y$5:$Y$504,$C$5:$C$504,C213),"")</f>
        <v/>
      </c>
    </row>
    <row r="214" ht="15" customHeight="1" s="74">
      <c r="A214" s="56" t="inlineStr">
        <is>
          <t>MNST</t>
        </is>
      </c>
      <c r="B214" s="56" t="inlineStr">
        <is>
          <t>Monster Beverage</t>
        </is>
      </c>
      <c r="C214" s="56" t="inlineStr">
        <is>
          <t>Consumer Staples</t>
        </is>
      </c>
      <c r="D214" s="56" t="inlineStr">
        <is>
          <t>Soft Drinks &amp; Non-alcoholic Beverages</t>
        </is>
      </c>
      <c r="E214" s="56" t="inlineStr">
        <is>
          <t>Corona, California</t>
        </is>
      </c>
      <c r="F214" s="37">
        <f>IFERROR(VLOOKUP(E214,Metro_Map!$A$4:$B$187,2,FALSE()),E214)</f>
        <v/>
      </c>
      <c r="G214" s="37">
        <f>IF(F214="Foreign domicile","Y","N")</f>
        <v/>
      </c>
      <c r="H214" s="59" t="n">
        <v>25.73</v>
      </c>
      <c r="I214" s="59" t="n">
        <v>44.22</v>
      </c>
      <c r="J214" s="60" t="n">
        <v>0.6766444937</v>
      </c>
      <c r="K214" s="37">
        <f>IF(AND(ISNUMBER(H214),ISNUMBER(I214)),"Y","N")</f>
        <v/>
      </c>
      <c r="L214" s="39">
        <f>IF(K214="Y",I214/H214-1,"")</f>
        <v/>
      </c>
      <c r="M214" s="57">
        <f>IF(K214="Y",LN(1+L214),"")</f>
        <v/>
      </c>
      <c r="N214" s="57">
        <f>IF(K214="Y",MAX(MIN(M214,Assumptions!$C$8),Assumptions!$B$8),"")</f>
        <v/>
      </c>
      <c r="O214" s="57">
        <f>IF(K214="Y",AVERAGEIFS($N$5:$N$504,$C$5:$C$504,C214),"")</f>
        <v/>
      </c>
      <c r="P214" s="57">
        <f>IF(K214="Y",N214-O214,"")</f>
        <v/>
      </c>
      <c r="Q214" s="37">
        <f>IF(G214="N",COUNTIFS($F$5:$F$504,F214),"")</f>
        <v/>
      </c>
      <c r="R214" s="37">
        <f>IF(G214="N",COUNTIFS($F$5:$F$504,F214,$C$5:$C$504,C214)-1,"")</f>
        <v/>
      </c>
      <c r="S214" s="57">
        <f>IF(G214="N",LN(Q214),"")</f>
        <v/>
      </c>
      <c r="T214" s="57">
        <f>IF(G214="N",LN(1+R214),"")</f>
        <v/>
      </c>
      <c r="U214" s="39">
        <f>IF(AND(K214="Y",ISNUMBER(J214)),(1+L214)/(1+J214)-1,"")</f>
        <v/>
      </c>
      <c r="V214" s="57">
        <f>IF(ISNUMBER(U214),LN(1+U214),"")</f>
        <v/>
      </c>
      <c r="W214" s="57">
        <f>IF(ISNUMBER(V214),MAX(MIN(V214,Assumptions!$C$9),Assumptions!$B$9),"")</f>
        <v/>
      </c>
      <c r="X214" s="57">
        <f>IF(AND(K214="Y",ISNUMBER(J214)),LN(1+J214),"")</f>
        <v/>
      </c>
      <c r="Y214" s="57">
        <f>IF(ISNUMBER(X214),MAX(MIN(X214,Assumptions!$C$10),Assumptions!$B$10),"")</f>
        <v/>
      </c>
      <c r="Z214" s="57">
        <f>IF(ISNUMBER(W214),W214-AVERAGEIFS($W$5:$W$504,$C$5:$C$504,C214),"")</f>
        <v/>
      </c>
      <c r="AA214" s="57">
        <f>IF(ISNUMBER(Y214),Y214-AVERAGEIFS($Y$5:$Y$504,$C$5:$C$504,C214),"")</f>
        <v/>
      </c>
    </row>
    <row r="215" ht="15" customHeight="1" s="74">
      <c r="A215" s="56" t="inlineStr">
        <is>
          <t>MOH</t>
        </is>
      </c>
      <c r="B215" s="56" t="inlineStr">
        <is>
          <t>Molina Healthcare</t>
        </is>
      </c>
      <c r="C215" s="56" t="inlineStr">
        <is>
          <t>Health Care</t>
        </is>
      </c>
      <c r="D215" s="56" t="inlineStr">
        <is>
          <t>Managed Health Care</t>
        </is>
      </c>
      <c r="E215" s="56" t="inlineStr">
        <is>
          <t>Long Beach, California</t>
        </is>
      </c>
      <c r="F215" s="37">
        <f>IFERROR(VLOOKUP(E215,Metro_Map!$A$4:$B$187,2,FALSE()),E215)</f>
        <v/>
      </c>
      <c r="G215" s="37">
        <f>IF(F215="Foreign domicile","Y","N")</f>
        <v/>
      </c>
      <c r="H215" s="59" t="n">
        <v>341.27</v>
      </c>
      <c r="I215" s="59" t="n">
        <v>209.19</v>
      </c>
      <c r="J215" s="60" t="n">
        <v>-0.3608386574</v>
      </c>
      <c r="K215" s="37">
        <f>IF(AND(ISNUMBER(H215),ISNUMBER(I215)),"Y","N")</f>
        <v/>
      </c>
      <c r="L215" s="39">
        <f>IF(K215="Y",I215/H215-1,"")</f>
        <v/>
      </c>
      <c r="M215" s="57">
        <f>IF(K215="Y",LN(1+L215),"")</f>
        <v/>
      </c>
      <c r="N215" s="57">
        <f>IF(K215="Y",MAX(MIN(M215,Assumptions!$C$8),Assumptions!$B$8),"")</f>
        <v/>
      </c>
      <c r="O215" s="57">
        <f>IF(K215="Y",AVERAGEIFS($N$5:$N$504,$C$5:$C$504,C215),"")</f>
        <v/>
      </c>
      <c r="P215" s="57">
        <f>IF(K215="Y",N215-O215,"")</f>
        <v/>
      </c>
      <c r="Q215" s="37">
        <f>IF(G215="N",COUNTIFS($F$5:$F$504,F215),"")</f>
        <v/>
      </c>
      <c r="R215" s="37">
        <f>IF(G215="N",COUNTIFS($F$5:$F$504,F215,$C$5:$C$504,C215)-1,"")</f>
        <v/>
      </c>
      <c r="S215" s="57">
        <f>IF(G215="N",LN(Q215),"")</f>
        <v/>
      </c>
      <c r="T215" s="57">
        <f>IF(G215="N",LN(1+R215),"")</f>
        <v/>
      </c>
      <c r="U215" s="39">
        <f>IF(AND(K215="Y",ISNUMBER(J215)),(1+L215)/(1+J215)-1,"")</f>
        <v/>
      </c>
      <c r="V215" s="57">
        <f>IF(ISNUMBER(U215),LN(1+U215),"")</f>
        <v/>
      </c>
      <c r="W215" s="57">
        <f>IF(ISNUMBER(V215),MAX(MIN(V215,Assumptions!$C$9),Assumptions!$B$9),"")</f>
        <v/>
      </c>
      <c r="X215" s="57">
        <f>IF(AND(K215="Y",ISNUMBER(J215)),LN(1+J215),"")</f>
        <v/>
      </c>
      <c r="Y215" s="57">
        <f>IF(ISNUMBER(X215),MAX(MIN(X215,Assumptions!$C$10),Assumptions!$B$10),"")</f>
        <v/>
      </c>
      <c r="Z215" s="57">
        <f>IF(ISNUMBER(W215),W215-AVERAGEIFS($W$5:$W$504,$C$5:$C$504,C215),"")</f>
        <v/>
      </c>
      <c r="AA215" s="57">
        <f>IF(ISNUMBER(Y215),Y215-AVERAGEIFS($Y$5:$Y$504,$C$5:$C$504,C215),"")</f>
        <v/>
      </c>
    </row>
    <row r="216" ht="15" customHeight="1" s="74">
      <c r="A216" s="56" t="inlineStr">
        <is>
          <t>PSA</t>
        </is>
      </c>
      <c r="B216" s="56" t="inlineStr">
        <is>
          <t>Public Storage</t>
        </is>
      </c>
      <c r="C216" s="56" t="inlineStr">
        <is>
          <t>Real Estate</t>
        </is>
      </c>
      <c r="D216" s="56" t="inlineStr">
        <is>
          <t>Self-Storage REITs</t>
        </is>
      </c>
      <c r="E216" s="56" t="inlineStr">
        <is>
          <t>Glendale, California</t>
        </is>
      </c>
      <c r="F216" s="37">
        <f>IFERROR(VLOOKUP(E216,Metro_Map!$A$4:$B$187,2,FALSE()),E216)</f>
        <v/>
      </c>
      <c r="G216" s="37">
        <f>IF(F216="Foreign domicile","Y","N")</f>
        <v/>
      </c>
      <c r="H216" s="59" t="n">
        <v>295.92</v>
      </c>
      <c r="I216" s="59" t="n">
        <v>288.76</v>
      </c>
      <c r="J216" s="60" t="n">
        <v>-0.1330593071</v>
      </c>
      <c r="K216" s="37">
        <f>IF(AND(ISNUMBER(H216),ISNUMBER(I216)),"Y","N")</f>
        <v/>
      </c>
      <c r="L216" s="39">
        <f>IF(K216="Y",I216/H216-1,"")</f>
        <v/>
      </c>
      <c r="M216" s="57">
        <f>IF(K216="Y",LN(1+L216),"")</f>
        <v/>
      </c>
      <c r="N216" s="57">
        <f>IF(K216="Y",MAX(MIN(M216,Assumptions!$C$8),Assumptions!$B$8),"")</f>
        <v/>
      </c>
      <c r="O216" s="57">
        <f>IF(K216="Y",AVERAGEIFS($N$5:$N$504,$C$5:$C$504,C216),"")</f>
        <v/>
      </c>
      <c r="P216" s="57">
        <f>IF(K216="Y",N216-O216,"")</f>
        <v/>
      </c>
      <c r="Q216" s="37">
        <f>IF(G216="N",COUNTIFS($F$5:$F$504,F216),"")</f>
        <v/>
      </c>
      <c r="R216" s="37">
        <f>IF(G216="N",COUNTIFS($F$5:$F$504,F216,$C$5:$C$504,C216)-1,"")</f>
        <v/>
      </c>
      <c r="S216" s="57">
        <f>IF(G216="N",LN(Q216),"")</f>
        <v/>
      </c>
      <c r="T216" s="57">
        <f>IF(G216="N",LN(1+R216),"")</f>
        <v/>
      </c>
      <c r="U216" s="39">
        <f>IF(AND(K216="Y",ISNUMBER(J216)),(1+L216)/(1+J216)-1,"")</f>
        <v/>
      </c>
      <c r="V216" s="57">
        <f>IF(ISNUMBER(U216),LN(1+U216),"")</f>
        <v/>
      </c>
      <c r="W216" s="57">
        <f>IF(ISNUMBER(V216),MAX(MIN(V216,Assumptions!$C$9),Assumptions!$B$9),"")</f>
        <v/>
      </c>
      <c r="X216" s="57">
        <f>IF(AND(K216="Y",ISNUMBER(J216)),LN(1+J216),"")</f>
        <v/>
      </c>
      <c r="Y216" s="57">
        <f>IF(ISNUMBER(X216),MAX(MIN(X216,Assumptions!$C$10),Assumptions!$B$10),"")</f>
        <v/>
      </c>
      <c r="Z216" s="57">
        <f>IF(ISNUMBER(W216),W216-AVERAGEIFS($W$5:$W$504,$C$5:$C$504,C216),"")</f>
        <v/>
      </c>
      <c r="AA216" s="57">
        <f>IF(ISNUMBER(Y216),Y216-AVERAGEIFS($Y$5:$Y$504,$C$5:$C$504,C216),"")</f>
        <v/>
      </c>
    </row>
    <row r="217" ht="15" customHeight="1" s="74">
      <c r="A217" s="56" t="inlineStr">
        <is>
          <t>SWKS</t>
        </is>
      </c>
      <c r="B217" s="56" t="inlineStr">
        <is>
          <t>Skyworks Solutions</t>
        </is>
      </c>
      <c r="C217" s="56" t="inlineStr">
        <is>
          <t>Information Technology</t>
        </is>
      </c>
      <c r="D217" s="56" t="inlineStr">
        <is>
          <t>Semiconductors</t>
        </is>
      </c>
      <c r="E217" s="56" t="inlineStr">
        <is>
          <t>Irvine, California</t>
        </is>
      </c>
      <c r="F217" s="37">
        <f>IFERROR(VLOOKUP(E217,Metro_Map!$A$4:$B$187,2,FALSE()),E217)</f>
        <v/>
      </c>
      <c r="G217" s="37">
        <f>IF(F217="Foreign domicile","Y","N")</f>
        <v/>
      </c>
      <c r="H217" s="59" t="n">
        <v>113.62</v>
      </c>
      <c r="I217" s="59" t="n">
        <v>76.89</v>
      </c>
      <c r="J217" s="60" t="n">
        <v>-0.1143599007</v>
      </c>
      <c r="K217" s="37">
        <f>IF(AND(ISNUMBER(H217),ISNUMBER(I217)),"Y","N")</f>
        <v/>
      </c>
      <c r="L217" s="39">
        <f>IF(K217="Y",I217/H217-1,"")</f>
        <v/>
      </c>
      <c r="M217" s="57">
        <f>IF(K217="Y",LN(1+L217),"")</f>
        <v/>
      </c>
      <c r="N217" s="57">
        <f>IF(K217="Y",MAX(MIN(M217,Assumptions!$C$8),Assumptions!$B$8),"")</f>
        <v/>
      </c>
      <c r="O217" s="57">
        <f>IF(K217="Y",AVERAGEIFS($N$5:$N$504,$C$5:$C$504,C217),"")</f>
        <v/>
      </c>
      <c r="P217" s="57">
        <f>IF(K217="Y",N217-O217,"")</f>
        <v/>
      </c>
      <c r="Q217" s="37">
        <f>IF(G217="N",COUNTIFS($F$5:$F$504,F217),"")</f>
        <v/>
      </c>
      <c r="R217" s="37">
        <f>IF(G217="N",COUNTIFS($F$5:$F$504,F217,$C$5:$C$504,C217)-1,"")</f>
        <v/>
      </c>
      <c r="S217" s="57">
        <f>IF(G217="N",LN(Q217),"")</f>
        <v/>
      </c>
      <c r="T217" s="57">
        <f>IF(G217="N",LN(1+R217),"")</f>
        <v/>
      </c>
      <c r="U217" s="39">
        <f>IF(AND(K217="Y",ISNUMBER(J217)),(1+L217)/(1+J217)-1,"")</f>
        <v/>
      </c>
      <c r="V217" s="57">
        <f>IF(ISNUMBER(U217),LN(1+U217),"")</f>
        <v/>
      </c>
      <c r="W217" s="57">
        <f>IF(ISNUMBER(V217),MAX(MIN(V217,Assumptions!$C$9),Assumptions!$B$9),"")</f>
        <v/>
      </c>
      <c r="X217" s="57">
        <f>IF(AND(K217="Y",ISNUMBER(J217)),LN(1+J217),"")</f>
        <v/>
      </c>
      <c r="Y217" s="57">
        <f>IF(ISNUMBER(X217),MAX(MIN(X217,Assumptions!$C$10),Assumptions!$B$10),"")</f>
        <v/>
      </c>
      <c r="Z217" s="57">
        <f>IF(ISNUMBER(W217),W217-AVERAGEIFS($W$5:$W$504,$C$5:$C$504,C217),"")</f>
        <v/>
      </c>
      <c r="AA217" s="57">
        <f>IF(ISNUMBER(Y217),Y217-AVERAGEIFS($Y$5:$Y$504,$C$5:$C$504,C217),"")</f>
        <v/>
      </c>
    </row>
    <row r="218" ht="15" customHeight="1" s="74">
      <c r="A218" s="56" t="inlineStr">
        <is>
          <t>TDY</t>
        </is>
      </c>
      <c r="B218" s="56" t="inlineStr">
        <is>
          <t>Teledyne Technologies</t>
        </is>
      </c>
      <c r="C218" s="56" t="inlineStr">
        <is>
          <t>Information Technology</t>
        </is>
      </c>
      <c r="D218" s="56" t="inlineStr">
        <is>
          <t>Electronic Equipment &amp; Instruments</t>
        </is>
      </c>
      <c r="E218" s="56" t="inlineStr">
        <is>
          <t>Thousand Oaks, California</t>
        </is>
      </c>
      <c r="F218" s="37">
        <f>IFERROR(VLOOKUP(E218,Metro_Map!$A$4:$B$187,2,FALSE()),E218)</f>
        <v/>
      </c>
      <c r="G218" s="37">
        <f>IF(F218="Foreign domicile","Y","N")</f>
        <v/>
      </c>
      <c r="H218" s="59" t="n">
        <v>421.86</v>
      </c>
      <c r="I218" s="59" t="n">
        <v>608.9</v>
      </c>
      <c r="J218" s="60" t="n">
        <v>0.3377451727</v>
      </c>
      <c r="K218" s="37">
        <f>IF(AND(ISNUMBER(H218),ISNUMBER(I218)),"Y","N")</f>
        <v/>
      </c>
      <c r="L218" s="39">
        <f>IF(K218="Y",I218/H218-1,"")</f>
        <v/>
      </c>
      <c r="M218" s="57">
        <f>IF(K218="Y",LN(1+L218),"")</f>
        <v/>
      </c>
      <c r="N218" s="57">
        <f>IF(K218="Y",MAX(MIN(M218,Assumptions!$C$8),Assumptions!$B$8),"")</f>
        <v/>
      </c>
      <c r="O218" s="57">
        <f>IF(K218="Y",AVERAGEIFS($N$5:$N$504,$C$5:$C$504,C218),"")</f>
        <v/>
      </c>
      <c r="P218" s="57">
        <f>IF(K218="Y",N218-O218,"")</f>
        <v/>
      </c>
      <c r="Q218" s="37">
        <f>IF(G218="N",COUNTIFS($F$5:$F$504,F218),"")</f>
        <v/>
      </c>
      <c r="R218" s="37">
        <f>IF(G218="N",COUNTIFS($F$5:$F$504,F218,$C$5:$C$504,C218)-1,"")</f>
        <v/>
      </c>
      <c r="S218" s="57">
        <f>IF(G218="N",LN(Q218),"")</f>
        <v/>
      </c>
      <c r="T218" s="57">
        <f>IF(G218="N",LN(1+R218),"")</f>
        <v/>
      </c>
      <c r="U218" s="39">
        <f>IF(AND(K218="Y",ISNUMBER(J218)),(1+L218)/(1+J218)-1,"")</f>
        <v/>
      </c>
      <c r="V218" s="57">
        <f>IF(ISNUMBER(U218),LN(1+U218),"")</f>
        <v/>
      </c>
      <c r="W218" s="57">
        <f>IF(ISNUMBER(V218),MAX(MIN(V218,Assumptions!$C$9),Assumptions!$B$9),"")</f>
        <v/>
      </c>
      <c r="X218" s="57">
        <f>IF(AND(K218="Y",ISNUMBER(J218)),LN(1+J218),"")</f>
        <v/>
      </c>
      <c r="Y218" s="57">
        <f>IF(ISNUMBER(X218),MAX(MIN(X218,Assumptions!$C$10),Assumptions!$B$10),"")</f>
        <v/>
      </c>
      <c r="Z218" s="57">
        <f>IF(ISNUMBER(W218),W218-AVERAGEIFS($W$5:$W$504,$C$5:$C$504,C218),"")</f>
        <v/>
      </c>
      <c r="AA218" s="57">
        <f>IF(ISNUMBER(Y218),Y218-AVERAGEIFS($Y$5:$Y$504,$C$5:$C$504,C218),"")</f>
        <v/>
      </c>
    </row>
    <row r="219" ht="15" customHeight="1" s="74">
      <c r="A219" s="56" t="inlineStr">
        <is>
          <t>BF.B</t>
        </is>
      </c>
      <c r="B219" s="56" t="inlineStr">
        <is>
          <t>Brown–Forman</t>
        </is>
      </c>
      <c r="C219" s="56" t="inlineStr">
        <is>
          <t>Consumer Staples</t>
        </is>
      </c>
      <c r="D219" s="56" t="inlineStr">
        <is>
          <t>Distillers &amp; Vintners</t>
        </is>
      </c>
      <c r="E219" s="56" t="inlineStr">
        <is>
          <t>Louisville, Kentucky</t>
        </is>
      </c>
      <c r="F219" s="37">
        <f>IFERROR(VLOOKUP(E219,Metro_Map!$A$4:$B$187,2,FALSE()),E219)</f>
        <v/>
      </c>
      <c r="G219" s="37">
        <f>IF(F219="Foreign domicile","Y","N")</f>
        <v/>
      </c>
      <c r="H219" s="59" t="n">
        <v>45.16</v>
      </c>
      <c r="I219" s="59" t="n">
        <v>28.29</v>
      </c>
      <c r="J219" s="60" t="n">
        <v>-0.3431641518</v>
      </c>
      <c r="K219" s="37">
        <f>IF(AND(ISNUMBER(H219),ISNUMBER(I219)),"Y","N")</f>
        <v/>
      </c>
      <c r="L219" s="39">
        <f>IF(K219="Y",I219/H219-1,"")</f>
        <v/>
      </c>
      <c r="M219" s="57">
        <f>IF(K219="Y",LN(1+L219),"")</f>
        <v/>
      </c>
      <c r="N219" s="57">
        <f>IF(K219="Y",MAX(MIN(M219,Assumptions!$C$8),Assumptions!$B$8),"")</f>
        <v/>
      </c>
      <c r="O219" s="57">
        <f>IF(K219="Y",AVERAGEIFS($N$5:$N$504,$C$5:$C$504,C219),"")</f>
        <v/>
      </c>
      <c r="P219" s="57">
        <f>IF(K219="Y",N219-O219,"")</f>
        <v/>
      </c>
      <c r="Q219" s="37">
        <f>IF(G219="N",COUNTIFS($F$5:$F$504,F219),"")</f>
        <v/>
      </c>
      <c r="R219" s="37">
        <f>IF(G219="N",COUNTIFS($F$5:$F$504,F219,$C$5:$C$504,C219)-1,"")</f>
        <v/>
      </c>
      <c r="S219" s="57">
        <f>IF(G219="N",LN(Q219),"")</f>
        <v/>
      </c>
      <c r="T219" s="57">
        <f>IF(G219="N",LN(1+R219),"")</f>
        <v/>
      </c>
      <c r="U219" s="39">
        <f>IF(AND(K219="Y",ISNUMBER(J219)),(1+L219)/(1+J219)-1,"")</f>
        <v/>
      </c>
      <c r="V219" s="57">
        <f>IF(ISNUMBER(U219),LN(1+U219),"")</f>
        <v/>
      </c>
      <c r="W219" s="57">
        <f>IF(ISNUMBER(V219),MAX(MIN(V219,Assumptions!$C$9),Assumptions!$B$9),"")</f>
        <v/>
      </c>
      <c r="X219" s="57">
        <f>IF(AND(K219="Y",ISNUMBER(J219)),LN(1+J219),"")</f>
        <v/>
      </c>
      <c r="Y219" s="57">
        <f>IF(ISNUMBER(X219),MAX(MIN(X219,Assumptions!$C$10),Assumptions!$B$10),"")</f>
        <v/>
      </c>
      <c r="Z219" s="57">
        <f>IF(ISNUMBER(W219),W219-AVERAGEIFS($W$5:$W$504,$C$5:$C$504,C219),"")</f>
        <v/>
      </c>
      <c r="AA219" s="57">
        <f>IF(ISNUMBER(Y219),Y219-AVERAGEIFS($Y$5:$Y$504,$C$5:$C$504,C219),"")</f>
        <v/>
      </c>
    </row>
    <row r="220" ht="15" customHeight="1" s="74">
      <c r="A220" s="56" t="inlineStr">
        <is>
          <t>HUM</t>
        </is>
      </c>
      <c r="B220" s="56" t="inlineStr">
        <is>
          <t>Humana</t>
        </is>
      </c>
      <c r="C220" s="56" t="inlineStr">
        <is>
          <t>Health Care</t>
        </is>
      </c>
      <c r="D220" s="56" t="inlineStr">
        <is>
          <t>Managed Health Care</t>
        </is>
      </c>
      <c r="E220" s="56" t="inlineStr">
        <is>
          <t>Louisville, Kentucky</t>
        </is>
      </c>
      <c r="F220" s="37">
        <f>IFERROR(VLOOKUP(E220,Metro_Map!$A$4:$B$187,2,FALSE()),E220)</f>
        <v/>
      </c>
      <c r="G220" s="37">
        <f>IF(F220="Foreign domicile","Y","N")</f>
        <v/>
      </c>
      <c r="H220" s="59" t="n">
        <v>361.61</v>
      </c>
      <c r="I220" s="59" t="n">
        <v>427.4</v>
      </c>
      <c r="J220" s="60" t="n">
        <v>0.6657329239999999</v>
      </c>
      <c r="K220" s="37">
        <f>IF(AND(ISNUMBER(H220),ISNUMBER(I220)),"Y","N")</f>
        <v/>
      </c>
      <c r="L220" s="39">
        <f>IF(K220="Y",I220/H220-1,"")</f>
        <v/>
      </c>
      <c r="M220" s="57">
        <f>IF(K220="Y",LN(1+L220),"")</f>
        <v/>
      </c>
      <c r="N220" s="57">
        <f>IF(K220="Y",MAX(MIN(M220,Assumptions!$C$8),Assumptions!$B$8),"")</f>
        <v/>
      </c>
      <c r="O220" s="57">
        <f>IF(K220="Y",AVERAGEIFS($N$5:$N$504,$C$5:$C$504,C220),"")</f>
        <v/>
      </c>
      <c r="P220" s="57">
        <f>IF(K220="Y",N220-O220,"")</f>
        <v/>
      </c>
      <c r="Q220" s="37">
        <f>IF(G220="N",COUNTIFS($F$5:$F$504,F220),"")</f>
        <v/>
      </c>
      <c r="R220" s="37">
        <f>IF(G220="N",COUNTIFS($F$5:$F$504,F220,$C$5:$C$504,C220)-1,"")</f>
        <v/>
      </c>
      <c r="S220" s="57">
        <f>IF(G220="N",LN(Q220),"")</f>
        <v/>
      </c>
      <c r="T220" s="57">
        <f>IF(G220="N",LN(1+R220),"")</f>
        <v/>
      </c>
      <c r="U220" s="39">
        <f>IF(AND(K220="Y",ISNUMBER(J220)),(1+L220)/(1+J220)-1,"")</f>
        <v/>
      </c>
      <c r="V220" s="57">
        <f>IF(ISNUMBER(U220),LN(1+U220),"")</f>
        <v/>
      </c>
      <c r="W220" s="57">
        <f>IF(ISNUMBER(V220),MAX(MIN(V220,Assumptions!$C$9),Assumptions!$B$9),"")</f>
        <v/>
      </c>
      <c r="X220" s="57">
        <f>IF(AND(K220="Y",ISNUMBER(J220)),LN(1+J220),"")</f>
        <v/>
      </c>
      <c r="Y220" s="57">
        <f>IF(ISNUMBER(X220),MAX(MIN(X220,Assumptions!$C$10),Assumptions!$B$10),"")</f>
        <v/>
      </c>
      <c r="Z220" s="57">
        <f>IF(ISNUMBER(W220),W220-AVERAGEIFS($W$5:$W$504,$C$5:$C$504,C220),"")</f>
        <v/>
      </c>
      <c r="AA220" s="57">
        <f>IF(ISNUMBER(Y220),Y220-AVERAGEIFS($Y$5:$Y$504,$C$5:$C$504,C220),"")</f>
        <v/>
      </c>
    </row>
    <row r="221" ht="15" customHeight="1" s="74">
      <c r="A221" s="56" t="inlineStr">
        <is>
          <t>YUM</t>
        </is>
      </c>
      <c r="B221" s="56" t="inlineStr">
        <is>
          <t>Yum! Brands</t>
        </is>
      </c>
      <c r="C221" s="56" t="inlineStr">
        <is>
          <t>Consumer Discretionary</t>
        </is>
      </c>
      <c r="D221" s="56" t="inlineStr">
        <is>
          <t>Restaurants</t>
        </is>
      </c>
      <c r="E221" s="56" t="inlineStr">
        <is>
          <t>Louisville, Kentucky</t>
        </is>
      </c>
      <c r="F221" s="37">
        <f>IFERROR(VLOOKUP(E221,Metro_Map!$A$4:$B$187,2,FALSE()),E221)</f>
        <v/>
      </c>
      <c r="G221" s="37">
        <f>IF(F221="Foreign domicile","Y","N")</f>
        <v/>
      </c>
      <c r="H221" s="59" t="n">
        <v>132.83</v>
      </c>
      <c r="I221" s="59" t="n">
        <v>146.69</v>
      </c>
      <c r="J221" s="60" t="n">
        <v>0.1163153207</v>
      </c>
      <c r="K221" s="37">
        <f>IF(AND(ISNUMBER(H221),ISNUMBER(I221)),"Y","N")</f>
        <v/>
      </c>
      <c r="L221" s="39">
        <f>IF(K221="Y",I221/H221-1,"")</f>
        <v/>
      </c>
      <c r="M221" s="57">
        <f>IF(K221="Y",LN(1+L221),"")</f>
        <v/>
      </c>
      <c r="N221" s="57">
        <f>IF(K221="Y",MAX(MIN(M221,Assumptions!$C$8),Assumptions!$B$8),"")</f>
        <v/>
      </c>
      <c r="O221" s="57">
        <f>IF(K221="Y",AVERAGEIFS($N$5:$N$504,$C$5:$C$504,C221),"")</f>
        <v/>
      </c>
      <c r="P221" s="57">
        <f>IF(K221="Y",N221-O221,"")</f>
        <v/>
      </c>
      <c r="Q221" s="37">
        <f>IF(G221="N",COUNTIFS($F$5:$F$504,F221),"")</f>
        <v/>
      </c>
      <c r="R221" s="37">
        <f>IF(G221="N",COUNTIFS($F$5:$F$504,F221,$C$5:$C$504,C221)-1,"")</f>
        <v/>
      </c>
      <c r="S221" s="57">
        <f>IF(G221="N",LN(Q221),"")</f>
        <v/>
      </c>
      <c r="T221" s="57">
        <f>IF(G221="N",LN(1+R221),"")</f>
        <v/>
      </c>
      <c r="U221" s="39">
        <f>IF(AND(K221="Y",ISNUMBER(J221)),(1+L221)/(1+J221)-1,"")</f>
        <v/>
      </c>
      <c r="V221" s="57">
        <f>IF(ISNUMBER(U221),LN(1+U221),"")</f>
        <v/>
      </c>
      <c r="W221" s="57">
        <f>IF(ISNUMBER(V221),MAX(MIN(V221,Assumptions!$C$9),Assumptions!$B$9),"")</f>
        <v/>
      </c>
      <c r="X221" s="57">
        <f>IF(AND(K221="Y",ISNUMBER(J221)),LN(1+J221),"")</f>
        <v/>
      </c>
      <c r="Y221" s="57">
        <f>IF(ISNUMBER(X221),MAX(MIN(X221,Assumptions!$C$10),Assumptions!$B$10),"")</f>
        <v/>
      </c>
      <c r="Z221" s="57">
        <f>IF(ISNUMBER(W221),W221-AVERAGEIFS($W$5:$W$504,$C$5:$C$504,C221),"")</f>
        <v/>
      </c>
      <c r="AA221" s="57">
        <f>IF(ISNUMBER(Y221),Y221-AVERAGEIFS($Y$5:$Y$504,$C$5:$C$504,C221),"")</f>
        <v/>
      </c>
    </row>
    <row r="222" ht="15" customHeight="1" s="74">
      <c r="A222" s="56" t="inlineStr">
        <is>
          <t>JBHT</t>
        </is>
      </c>
      <c r="B222" s="56" t="inlineStr">
        <is>
          <t>J.B. Hunt</t>
        </is>
      </c>
      <c r="C222" s="56" t="inlineStr">
        <is>
          <t>Industrials</t>
        </is>
      </c>
      <c r="D222" s="56" t="inlineStr">
        <is>
          <t>Cargo Ground Transportation</t>
        </is>
      </c>
      <c r="E222" s="56" t="inlineStr">
        <is>
          <t>Lowell, Arkansas</t>
        </is>
      </c>
      <c r="F222" s="37">
        <f>IFERROR(VLOOKUP(E222,Metro_Map!$A$4:$B$187,2,FALSE()),E222)</f>
        <v/>
      </c>
      <c r="G222" s="37">
        <f>IF(F222="Foreign domicile","Y","N")</f>
        <v/>
      </c>
      <c r="H222" s="59" t="n">
        <v>173.15</v>
      </c>
      <c r="I222" s="59" t="n">
        <v>232.16</v>
      </c>
      <c r="J222" s="60" t="n">
        <v>0.2659517137</v>
      </c>
      <c r="K222" s="37">
        <f>IF(AND(ISNUMBER(H222),ISNUMBER(I222)),"Y","N")</f>
        <v/>
      </c>
      <c r="L222" s="39">
        <f>IF(K222="Y",I222/H222-1,"")</f>
        <v/>
      </c>
      <c r="M222" s="57">
        <f>IF(K222="Y",LN(1+L222),"")</f>
        <v/>
      </c>
      <c r="N222" s="57">
        <f>IF(K222="Y",MAX(MIN(M222,Assumptions!$C$8),Assumptions!$B$8),"")</f>
        <v/>
      </c>
      <c r="O222" s="57">
        <f>IF(K222="Y",AVERAGEIFS($N$5:$N$504,$C$5:$C$504,C222),"")</f>
        <v/>
      </c>
      <c r="P222" s="57">
        <f>IF(K222="Y",N222-O222,"")</f>
        <v/>
      </c>
      <c r="Q222" s="37">
        <f>IF(G222="N",COUNTIFS($F$5:$F$504,F222),"")</f>
        <v/>
      </c>
      <c r="R222" s="37">
        <f>IF(G222="N",COUNTIFS($F$5:$F$504,F222,$C$5:$C$504,C222)-1,"")</f>
        <v/>
      </c>
      <c r="S222" s="57">
        <f>IF(G222="N",LN(Q222),"")</f>
        <v/>
      </c>
      <c r="T222" s="57">
        <f>IF(G222="N",LN(1+R222),"")</f>
        <v/>
      </c>
      <c r="U222" s="39">
        <f>IF(AND(K222="Y",ISNUMBER(J222)),(1+L222)/(1+J222)-1,"")</f>
        <v/>
      </c>
      <c r="V222" s="57">
        <f>IF(ISNUMBER(U222),LN(1+U222),"")</f>
        <v/>
      </c>
      <c r="W222" s="57">
        <f>IF(ISNUMBER(V222),MAX(MIN(V222,Assumptions!$C$9),Assumptions!$B$9),"")</f>
        <v/>
      </c>
      <c r="X222" s="57">
        <f>IF(AND(K222="Y",ISNUMBER(J222)),LN(1+J222),"")</f>
        <v/>
      </c>
      <c r="Y222" s="57">
        <f>IF(ISNUMBER(X222),MAX(MIN(X222,Assumptions!$C$10),Assumptions!$B$10),"")</f>
        <v/>
      </c>
      <c r="Z222" s="57">
        <f>IF(ISNUMBER(W222),W222-AVERAGEIFS($W$5:$W$504,$C$5:$C$504,C222),"")</f>
        <v/>
      </c>
      <c r="AA222" s="57">
        <f>IF(ISNUMBER(Y222),Y222-AVERAGEIFS($Y$5:$Y$504,$C$5:$C$504,C222),"")</f>
        <v/>
      </c>
    </row>
    <row r="223" ht="15" customHeight="1" s="74">
      <c r="A223" s="56" t="inlineStr">
        <is>
          <t>LNT</t>
        </is>
      </c>
      <c r="B223" s="56" t="inlineStr">
        <is>
          <t>Alliant Energy</t>
        </is>
      </c>
      <c r="C223" s="56" t="inlineStr">
        <is>
          <t>Utilities</t>
        </is>
      </c>
      <c r="D223" s="56" t="inlineStr">
        <is>
          <t>Electric Utilities</t>
        </is>
      </c>
      <c r="E223" s="56" t="inlineStr">
        <is>
          <t>Madison, Wisconsin</t>
        </is>
      </c>
      <c r="F223" s="37">
        <f>IFERROR(VLOOKUP(E223,Metro_Map!$A$4:$B$187,2,FALSE()),E223)</f>
        <v/>
      </c>
      <c r="G223" s="37">
        <f>IF(F223="Foreign domicile","Y","N")</f>
        <v/>
      </c>
      <c r="H223" s="59" t="n">
        <v>55.66</v>
      </c>
      <c r="I223" s="59" t="n">
        <v>67.51000000000001</v>
      </c>
      <c r="J223" s="60" t="n">
        <v>0.1562284928</v>
      </c>
      <c r="K223" s="37">
        <f>IF(AND(ISNUMBER(H223),ISNUMBER(I223)),"Y","N")</f>
        <v/>
      </c>
      <c r="L223" s="39">
        <f>IF(K223="Y",I223/H223-1,"")</f>
        <v/>
      </c>
      <c r="M223" s="57">
        <f>IF(K223="Y",LN(1+L223),"")</f>
        <v/>
      </c>
      <c r="N223" s="57">
        <f>IF(K223="Y",MAX(MIN(M223,Assumptions!$C$8),Assumptions!$B$8),"")</f>
        <v/>
      </c>
      <c r="O223" s="57">
        <f>IF(K223="Y",AVERAGEIFS($N$5:$N$504,$C$5:$C$504,C223),"")</f>
        <v/>
      </c>
      <c r="P223" s="57">
        <f>IF(K223="Y",N223-O223,"")</f>
        <v/>
      </c>
      <c r="Q223" s="37">
        <f>IF(G223="N",COUNTIFS($F$5:$F$504,F223),"")</f>
        <v/>
      </c>
      <c r="R223" s="37">
        <f>IF(G223="N",COUNTIFS($F$5:$F$504,F223,$C$5:$C$504,C223)-1,"")</f>
        <v/>
      </c>
      <c r="S223" s="57">
        <f>IF(G223="N",LN(Q223),"")</f>
        <v/>
      </c>
      <c r="T223" s="57">
        <f>IF(G223="N",LN(1+R223),"")</f>
        <v/>
      </c>
      <c r="U223" s="39">
        <f>IF(AND(K223="Y",ISNUMBER(J223)),(1+L223)/(1+J223)-1,"")</f>
        <v/>
      </c>
      <c r="V223" s="57">
        <f>IF(ISNUMBER(U223),LN(1+U223),"")</f>
        <v/>
      </c>
      <c r="W223" s="57">
        <f>IF(ISNUMBER(V223),MAX(MIN(V223,Assumptions!$C$9),Assumptions!$B$9),"")</f>
        <v/>
      </c>
      <c r="X223" s="57">
        <f>IF(AND(K223="Y",ISNUMBER(J223)),LN(1+J223),"")</f>
        <v/>
      </c>
      <c r="Y223" s="57">
        <f>IF(ISNUMBER(X223),MAX(MIN(X223,Assumptions!$C$10),Assumptions!$B$10),"")</f>
        <v/>
      </c>
      <c r="Z223" s="57">
        <f>IF(ISNUMBER(W223),W223-AVERAGEIFS($W$5:$W$504,$C$5:$C$504,C223),"")</f>
        <v/>
      </c>
      <c r="AA223" s="57">
        <f>IF(ISNUMBER(Y223),Y223-AVERAGEIFS($Y$5:$Y$504,$C$5:$C$504,C223),"")</f>
        <v/>
      </c>
    </row>
    <row r="224" ht="15" customHeight="1" s="74">
      <c r="A224" s="56" t="inlineStr">
        <is>
          <t>LHX</t>
        </is>
      </c>
      <c r="B224" s="56" t="inlineStr">
        <is>
          <t>L3Harris</t>
        </is>
      </c>
      <c r="C224" s="56" t="inlineStr">
        <is>
          <t>Industrials</t>
        </is>
      </c>
      <c r="D224" s="56" t="inlineStr">
        <is>
          <t>Aerospace &amp; Defense</t>
        </is>
      </c>
      <c r="E224" s="56" t="inlineStr">
        <is>
          <t>Melbourne, Florida</t>
        </is>
      </c>
      <c r="F224" s="37">
        <f>IFERROR(VLOOKUP(E224,Metro_Map!$A$4:$B$187,2,FALSE()),E224)</f>
        <v/>
      </c>
      <c r="G224" s="37">
        <f>IF(F224="Foreign domicile","Y","N")</f>
        <v/>
      </c>
      <c r="H224" s="59" t="n">
        <v>226.89</v>
      </c>
      <c r="I224" s="59" t="n">
        <v>237.5</v>
      </c>
      <c r="J224" s="60" t="n">
        <v>-0.0388922096</v>
      </c>
      <c r="K224" s="37">
        <f>IF(AND(ISNUMBER(H224),ISNUMBER(I224)),"Y","N")</f>
        <v/>
      </c>
      <c r="L224" s="39">
        <f>IF(K224="Y",I224/H224-1,"")</f>
        <v/>
      </c>
      <c r="M224" s="57">
        <f>IF(K224="Y",LN(1+L224),"")</f>
        <v/>
      </c>
      <c r="N224" s="57">
        <f>IF(K224="Y",MAX(MIN(M224,Assumptions!$C$8),Assumptions!$B$8),"")</f>
        <v/>
      </c>
      <c r="O224" s="57">
        <f>IF(K224="Y",AVERAGEIFS($N$5:$N$504,$C$5:$C$504,C224),"")</f>
        <v/>
      </c>
      <c r="P224" s="57">
        <f>IF(K224="Y",N224-O224,"")</f>
        <v/>
      </c>
      <c r="Q224" s="37">
        <f>IF(G224="N",COUNTIFS($F$5:$F$504,F224),"")</f>
        <v/>
      </c>
      <c r="R224" s="37">
        <f>IF(G224="N",COUNTIFS($F$5:$F$504,F224,$C$5:$C$504,C224)-1,"")</f>
        <v/>
      </c>
      <c r="S224" s="57">
        <f>IF(G224="N",LN(Q224),"")</f>
        <v/>
      </c>
      <c r="T224" s="57">
        <f>IF(G224="N",LN(1+R224),"")</f>
        <v/>
      </c>
      <c r="U224" s="39">
        <f>IF(AND(K224="Y",ISNUMBER(J224)),(1+L224)/(1+J224)-1,"")</f>
        <v/>
      </c>
      <c r="V224" s="57">
        <f>IF(ISNUMBER(U224),LN(1+U224),"")</f>
        <v/>
      </c>
      <c r="W224" s="57">
        <f>IF(ISNUMBER(V224),MAX(MIN(V224,Assumptions!$C$9),Assumptions!$B$9),"")</f>
        <v/>
      </c>
      <c r="X224" s="57">
        <f>IF(AND(K224="Y",ISNUMBER(J224)),LN(1+J224),"")</f>
        <v/>
      </c>
      <c r="Y224" s="57">
        <f>IF(ISNUMBER(X224),MAX(MIN(X224,Assumptions!$C$10),Assumptions!$B$10),"")</f>
        <v/>
      </c>
      <c r="Z224" s="57">
        <f>IF(ISNUMBER(W224),W224-AVERAGEIFS($W$5:$W$504,$C$5:$C$504,C224),"")</f>
        <v/>
      </c>
      <c r="AA224" s="57">
        <f>IF(ISNUMBER(Y224),Y224-AVERAGEIFS($Y$5:$Y$504,$C$5:$C$504,C224),"")</f>
        <v/>
      </c>
    </row>
    <row r="225" ht="15" customHeight="1" s="74">
      <c r="A225" s="56" t="inlineStr">
        <is>
          <t>AZO</t>
        </is>
      </c>
      <c r="B225" s="56" t="inlineStr">
        <is>
          <t>AutoZone</t>
        </is>
      </c>
      <c r="C225" s="56" t="inlineStr">
        <is>
          <t>Consumer Discretionary</t>
        </is>
      </c>
      <c r="D225" s="56" t="inlineStr">
        <is>
          <t>Automotive Retail</t>
        </is>
      </c>
      <c r="E225" s="56" t="inlineStr">
        <is>
          <t>Memphis, Tennessee</t>
        </is>
      </c>
      <c r="F225" s="37">
        <f>IFERROR(VLOOKUP(E225,Metro_Map!$A$4:$B$187,2,FALSE()),E225)</f>
        <v/>
      </c>
      <c r="G225" s="37">
        <f>IF(F225="Foreign domicile","Y","N")</f>
        <v/>
      </c>
      <c r="H225" s="59" t="n">
        <v>3133.69</v>
      </c>
      <c r="I225" s="59" t="n">
        <v>2911.62</v>
      </c>
      <c r="J225" s="60" t="n">
        <v>-0.005032959347</v>
      </c>
      <c r="K225" s="37">
        <f>IF(AND(ISNUMBER(H225),ISNUMBER(I225)),"Y","N")</f>
        <v/>
      </c>
      <c r="L225" s="39">
        <f>IF(K225="Y",I225/H225-1,"")</f>
        <v/>
      </c>
      <c r="M225" s="57">
        <f>IF(K225="Y",LN(1+L225),"")</f>
        <v/>
      </c>
      <c r="N225" s="57">
        <f>IF(K225="Y",MAX(MIN(M225,Assumptions!$C$8),Assumptions!$B$8),"")</f>
        <v/>
      </c>
      <c r="O225" s="57">
        <f>IF(K225="Y",AVERAGEIFS($N$5:$N$504,$C$5:$C$504,C225),"")</f>
        <v/>
      </c>
      <c r="P225" s="57">
        <f>IF(K225="Y",N225-O225,"")</f>
        <v/>
      </c>
      <c r="Q225" s="37">
        <f>IF(G225="N",COUNTIFS($F$5:$F$504,F225),"")</f>
        <v/>
      </c>
      <c r="R225" s="37">
        <f>IF(G225="N",COUNTIFS($F$5:$F$504,F225,$C$5:$C$504,C225)-1,"")</f>
        <v/>
      </c>
      <c r="S225" s="57">
        <f>IF(G225="N",LN(Q225),"")</f>
        <v/>
      </c>
      <c r="T225" s="57">
        <f>IF(G225="N",LN(1+R225),"")</f>
        <v/>
      </c>
      <c r="U225" s="39">
        <f>IF(AND(K225="Y",ISNUMBER(J225)),(1+L225)/(1+J225)-1,"")</f>
        <v/>
      </c>
      <c r="V225" s="57">
        <f>IF(ISNUMBER(U225),LN(1+U225),"")</f>
        <v/>
      </c>
      <c r="W225" s="57">
        <f>IF(ISNUMBER(V225),MAX(MIN(V225,Assumptions!$C$9),Assumptions!$B$9),"")</f>
        <v/>
      </c>
      <c r="X225" s="57">
        <f>IF(AND(K225="Y",ISNUMBER(J225)),LN(1+J225),"")</f>
        <v/>
      </c>
      <c r="Y225" s="57">
        <f>IF(ISNUMBER(X225),MAX(MIN(X225,Assumptions!$C$10),Assumptions!$B$10),"")</f>
        <v/>
      </c>
      <c r="Z225" s="57">
        <f>IF(ISNUMBER(W225),W225-AVERAGEIFS($W$5:$W$504,$C$5:$C$504,C225),"")</f>
        <v/>
      </c>
      <c r="AA225" s="57">
        <f>IF(ISNUMBER(Y225),Y225-AVERAGEIFS($Y$5:$Y$504,$C$5:$C$504,C225),"")</f>
        <v/>
      </c>
    </row>
    <row r="226" ht="15" customHeight="1" s="74">
      <c r="A226" s="56" t="inlineStr">
        <is>
          <t>FDX</t>
        </is>
      </c>
      <c r="B226" s="56" t="inlineStr">
        <is>
          <t>FedEx</t>
        </is>
      </c>
      <c r="C226" s="56" t="inlineStr">
        <is>
          <t>Industrials</t>
        </is>
      </c>
      <c r="D226" s="56" t="inlineStr">
        <is>
          <t>Air Freight &amp; Logistics</t>
        </is>
      </c>
      <c r="E226" s="56" t="inlineStr">
        <is>
          <t>Memphis, Tennessee</t>
        </is>
      </c>
      <c r="F226" s="37">
        <f>IFERROR(VLOOKUP(E226,Metro_Map!$A$4:$B$187,2,FALSE()),E226)</f>
        <v/>
      </c>
      <c r="G226" s="37">
        <f>IF(F226="Foreign domicile","Y","N")</f>
        <v/>
      </c>
      <c r="H226" s="59" t="n">
        <v>243.39</v>
      </c>
      <c r="I226" s="59" t="n">
        <v>291.28</v>
      </c>
      <c r="J226" s="60" t="n">
        <v>0.3242853278</v>
      </c>
      <c r="K226" s="37">
        <f>IF(AND(ISNUMBER(H226),ISNUMBER(I226)),"Y","N")</f>
        <v/>
      </c>
      <c r="L226" s="39">
        <f>IF(K226="Y",I226/H226-1,"")</f>
        <v/>
      </c>
      <c r="M226" s="57">
        <f>IF(K226="Y",LN(1+L226),"")</f>
        <v/>
      </c>
      <c r="N226" s="57">
        <f>IF(K226="Y",MAX(MIN(M226,Assumptions!$C$8),Assumptions!$B$8),"")</f>
        <v/>
      </c>
      <c r="O226" s="57">
        <f>IF(K226="Y",AVERAGEIFS($N$5:$N$504,$C$5:$C$504,C226),"")</f>
        <v/>
      </c>
      <c r="P226" s="57">
        <f>IF(K226="Y",N226-O226,"")</f>
        <v/>
      </c>
      <c r="Q226" s="37">
        <f>IF(G226="N",COUNTIFS($F$5:$F$504,F226),"")</f>
        <v/>
      </c>
      <c r="R226" s="37">
        <f>IF(G226="N",COUNTIFS($F$5:$F$504,F226,$C$5:$C$504,C226)-1,"")</f>
        <v/>
      </c>
      <c r="S226" s="57">
        <f>IF(G226="N",LN(Q226),"")</f>
        <v/>
      </c>
      <c r="T226" s="57">
        <f>IF(G226="N",LN(1+R226),"")</f>
        <v/>
      </c>
      <c r="U226" s="39">
        <f>IF(AND(K226="Y",ISNUMBER(J226)),(1+L226)/(1+J226)-1,"")</f>
        <v/>
      </c>
      <c r="V226" s="57">
        <f>IF(ISNUMBER(U226),LN(1+U226),"")</f>
        <v/>
      </c>
      <c r="W226" s="57">
        <f>IF(ISNUMBER(V226),MAX(MIN(V226,Assumptions!$C$9),Assumptions!$B$9),"")</f>
        <v/>
      </c>
      <c r="X226" s="57">
        <f>IF(AND(K226="Y",ISNUMBER(J226)),LN(1+J226),"")</f>
        <v/>
      </c>
      <c r="Y226" s="57">
        <f>IF(ISNUMBER(X226),MAX(MIN(X226,Assumptions!$C$10),Assumptions!$B$10),"")</f>
        <v/>
      </c>
      <c r="Z226" s="57">
        <f>IF(ISNUMBER(W226),W226-AVERAGEIFS($W$5:$W$504,$C$5:$C$504,C226),"")</f>
        <v/>
      </c>
      <c r="AA226" s="57">
        <f>IF(ISNUMBER(Y226),Y226-AVERAGEIFS($Y$5:$Y$504,$C$5:$C$504,C226),"")</f>
        <v/>
      </c>
    </row>
    <row r="227" ht="15" customHeight="1" s="74">
      <c r="A227" s="56" t="inlineStr">
        <is>
          <t>IP</t>
        </is>
      </c>
      <c r="B227" s="56" t="inlineStr">
        <is>
          <t>International Paper</t>
        </is>
      </c>
      <c r="C227" s="56" t="inlineStr">
        <is>
          <t>Materials</t>
        </is>
      </c>
      <c r="D227" s="56" t="inlineStr">
        <is>
          <t>Paper &amp; Plastic Packaging Products &amp; Materials</t>
        </is>
      </c>
      <c r="E227" s="56" t="inlineStr">
        <is>
          <t>Memphis, Tennessee</t>
        </is>
      </c>
      <c r="F227" s="37">
        <f>IFERROR(VLOOKUP(E227,Metro_Map!$A$4:$B$187,2,FALSE()),E227)</f>
        <v/>
      </c>
      <c r="G227" s="37">
        <f>IF(F227="Foreign domicile","Y","N")</f>
        <v/>
      </c>
      <c r="H227" s="59" t="n">
        <v>46.48</v>
      </c>
      <c r="I227" s="59" t="n">
        <v>31.9</v>
      </c>
      <c r="J227" s="60" t="n">
        <v>-0.4072272411</v>
      </c>
      <c r="K227" s="37">
        <f>IF(AND(ISNUMBER(H227),ISNUMBER(I227)),"Y","N")</f>
        <v/>
      </c>
      <c r="L227" s="39">
        <f>IF(K227="Y",I227/H227-1,"")</f>
        <v/>
      </c>
      <c r="M227" s="57">
        <f>IF(K227="Y",LN(1+L227),"")</f>
        <v/>
      </c>
      <c r="N227" s="57">
        <f>IF(K227="Y",MAX(MIN(M227,Assumptions!$C$8),Assumptions!$B$8),"")</f>
        <v/>
      </c>
      <c r="O227" s="57">
        <f>IF(K227="Y",AVERAGEIFS($N$5:$N$504,$C$5:$C$504,C227),"")</f>
        <v/>
      </c>
      <c r="P227" s="57">
        <f>IF(K227="Y",N227-O227,"")</f>
        <v/>
      </c>
      <c r="Q227" s="37">
        <f>IF(G227="N",COUNTIFS($F$5:$F$504,F227),"")</f>
        <v/>
      </c>
      <c r="R227" s="37">
        <f>IF(G227="N",COUNTIFS($F$5:$F$504,F227,$C$5:$C$504,C227)-1,"")</f>
        <v/>
      </c>
      <c r="S227" s="57">
        <f>IF(G227="N",LN(Q227),"")</f>
        <v/>
      </c>
      <c r="T227" s="57">
        <f>IF(G227="N",LN(1+R227),"")</f>
        <v/>
      </c>
      <c r="U227" s="39">
        <f>IF(AND(K227="Y",ISNUMBER(J227)),(1+L227)/(1+J227)-1,"")</f>
        <v/>
      </c>
      <c r="V227" s="57">
        <f>IF(ISNUMBER(U227),LN(1+U227),"")</f>
        <v/>
      </c>
      <c r="W227" s="57">
        <f>IF(ISNUMBER(V227),MAX(MIN(V227,Assumptions!$C$9),Assumptions!$B$9),"")</f>
        <v/>
      </c>
      <c r="X227" s="57">
        <f>IF(AND(K227="Y",ISNUMBER(J227)),LN(1+J227),"")</f>
        <v/>
      </c>
      <c r="Y227" s="57">
        <f>IF(ISNUMBER(X227),MAX(MIN(X227,Assumptions!$C$10),Assumptions!$B$10),"")</f>
        <v/>
      </c>
      <c r="Z227" s="57">
        <f>IF(ISNUMBER(W227),W227-AVERAGEIFS($W$5:$W$504,$C$5:$C$504,C227),"")</f>
        <v/>
      </c>
      <c r="AA227" s="57">
        <f>IF(ISNUMBER(Y227),Y227-AVERAGEIFS($Y$5:$Y$504,$C$5:$C$504,C227),"")</f>
        <v/>
      </c>
    </row>
    <row r="228" ht="15" customHeight="1" s="74">
      <c r="A228" s="56" t="inlineStr">
        <is>
          <t>MAA</t>
        </is>
      </c>
      <c r="B228" s="56" t="inlineStr">
        <is>
          <t>Mid-America Apartment Communities</t>
        </is>
      </c>
      <c r="C228" s="56" t="inlineStr">
        <is>
          <t>Real Estate</t>
        </is>
      </c>
      <c r="D228" s="56" t="inlineStr">
        <is>
          <t>Multi-Family Residential REITs</t>
        </is>
      </c>
      <c r="E228" s="56" t="inlineStr">
        <is>
          <t>Memphis, Tennessee</t>
        </is>
      </c>
      <c r="F228" s="37">
        <f>IFERROR(VLOOKUP(E228,Metro_Map!$A$4:$B$187,2,FALSE()),E228)</f>
        <v/>
      </c>
      <c r="G228" s="37">
        <f>IF(F228="Foreign domicile","Y","N")</f>
        <v/>
      </c>
      <c r="H228" s="59" t="n">
        <v>139.77</v>
      </c>
      <c r="I228" s="59" t="n">
        <v>115.62</v>
      </c>
      <c r="J228" s="60" t="n">
        <v>-0.2531768045</v>
      </c>
      <c r="K228" s="37">
        <f>IF(AND(ISNUMBER(H228),ISNUMBER(I228)),"Y","N")</f>
        <v/>
      </c>
      <c r="L228" s="39">
        <f>IF(K228="Y",I228/H228-1,"")</f>
        <v/>
      </c>
      <c r="M228" s="57">
        <f>IF(K228="Y",LN(1+L228),"")</f>
        <v/>
      </c>
      <c r="N228" s="57">
        <f>IF(K228="Y",MAX(MIN(M228,Assumptions!$C$8),Assumptions!$B$8),"")</f>
        <v/>
      </c>
      <c r="O228" s="57">
        <f>IF(K228="Y",AVERAGEIFS($N$5:$N$504,$C$5:$C$504,C228),"")</f>
        <v/>
      </c>
      <c r="P228" s="57">
        <f>IF(K228="Y",N228-O228,"")</f>
        <v/>
      </c>
      <c r="Q228" s="37">
        <f>IF(G228="N",COUNTIFS($F$5:$F$504,F228),"")</f>
        <v/>
      </c>
      <c r="R228" s="37">
        <f>IF(G228="N",COUNTIFS($F$5:$F$504,F228,$C$5:$C$504,C228)-1,"")</f>
        <v/>
      </c>
      <c r="S228" s="57">
        <f>IF(G228="N",LN(Q228),"")</f>
        <v/>
      </c>
      <c r="T228" s="57">
        <f>IF(G228="N",LN(1+R228),"")</f>
        <v/>
      </c>
      <c r="U228" s="39">
        <f>IF(AND(K228="Y",ISNUMBER(J228)),(1+L228)/(1+J228)-1,"")</f>
        <v/>
      </c>
      <c r="V228" s="57">
        <f>IF(ISNUMBER(U228),LN(1+U228),"")</f>
        <v/>
      </c>
      <c r="W228" s="57">
        <f>IF(ISNUMBER(V228),MAX(MIN(V228,Assumptions!$C$9),Assumptions!$B$9),"")</f>
        <v/>
      </c>
      <c r="X228" s="57">
        <f>IF(AND(K228="Y",ISNUMBER(J228)),LN(1+J228),"")</f>
        <v/>
      </c>
      <c r="Y228" s="57">
        <f>IF(ISNUMBER(X228),MAX(MIN(X228,Assumptions!$C$10),Assumptions!$B$10),"")</f>
        <v/>
      </c>
      <c r="Z228" s="57">
        <f>IF(ISNUMBER(W228),W228-AVERAGEIFS($W$5:$W$504,$C$5:$C$504,C228),"")</f>
        <v/>
      </c>
      <c r="AA228" s="57">
        <f>IF(ISNUMBER(Y228),Y228-AVERAGEIFS($Y$5:$Y$504,$C$5:$C$504,C228),"")</f>
        <v/>
      </c>
    </row>
    <row r="229" ht="15" customHeight="1" s="74">
      <c r="A229" s="56" t="inlineStr">
        <is>
          <t>NI</t>
        </is>
      </c>
      <c r="B229" s="56" t="inlineStr">
        <is>
          <t>NiSource</t>
        </is>
      </c>
      <c r="C229" s="56" t="inlineStr">
        <is>
          <t>Utilities</t>
        </is>
      </c>
      <c r="D229" s="56" t="inlineStr">
        <is>
          <t>Multi-Utilities</t>
        </is>
      </c>
      <c r="E229" s="56" t="inlineStr">
        <is>
          <t>Merrillville, Indiana</t>
        </is>
      </c>
      <c r="F229" s="37">
        <f>IFERROR(VLOOKUP(E229,Metro_Map!$A$4:$B$187,2,FALSE()),E229)</f>
        <v/>
      </c>
      <c r="G229" s="37">
        <f>IF(F229="Foreign domicile","Y","N")</f>
        <v/>
      </c>
      <c r="H229" s="59" t="n">
        <v>31.25</v>
      </c>
      <c r="I229" s="59" t="n">
        <v>41.26</v>
      </c>
      <c r="J229" s="60" t="n">
        <v>0.1703093954</v>
      </c>
      <c r="K229" s="37">
        <f>IF(AND(ISNUMBER(H229),ISNUMBER(I229)),"Y","N")</f>
        <v/>
      </c>
      <c r="L229" s="39">
        <f>IF(K229="Y",I229/H229-1,"")</f>
        <v/>
      </c>
      <c r="M229" s="57">
        <f>IF(K229="Y",LN(1+L229),"")</f>
        <v/>
      </c>
      <c r="N229" s="57">
        <f>IF(K229="Y",MAX(MIN(M229,Assumptions!$C$8),Assumptions!$B$8),"")</f>
        <v/>
      </c>
      <c r="O229" s="57">
        <f>IF(K229="Y",AVERAGEIFS($N$5:$N$504,$C$5:$C$504,C229),"")</f>
        <v/>
      </c>
      <c r="P229" s="57">
        <f>IF(K229="Y",N229-O229,"")</f>
        <v/>
      </c>
      <c r="Q229" s="37">
        <f>IF(G229="N",COUNTIFS($F$5:$F$504,F229),"")</f>
        <v/>
      </c>
      <c r="R229" s="37">
        <f>IF(G229="N",COUNTIFS($F$5:$F$504,F229,$C$5:$C$504,C229)-1,"")</f>
        <v/>
      </c>
      <c r="S229" s="57">
        <f>IF(G229="N",LN(Q229),"")</f>
        <v/>
      </c>
      <c r="T229" s="57">
        <f>IF(G229="N",LN(1+R229),"")</f>
        <v/>
      </c>
      <c r="U229" s="39">
        <f>IF(AND(K229="Y",ISNUMBER(J229)),(1+L229)/(1+J229)-1,"")</f>
        <v/>
      </c>
      <c r="V229" s="57">
        <f>IF(ISNUMBER(U229),LN(1+U229),"")</f>
        <v/>
      </c>
      <c r="W229" s="57">
        <f>IF(ISNUMBER(V229),MAX(MIN(V229,Assumptions!$C$9),Assumptions!$B$9),"")</f>
        <v/>
      </c>
      <c r="X229" s="57">
        <f>IF(AND(K229="Y",ISNUMBER(J229)),LN(1+J229),"")</f>
        <v/>
      </c>
      <c r="Y229" s="57">
        <f>IF(ISNUMBER(X229),MAX(MIN(X229,Assumptions!$C$10),Assumptions!$B$10),"")</f>
        <v/>
      </c>
      <c r="Z229" s="57">
        <f>IF(ISNUMBER(W229),W229-AVERAGEIFS($W$5:$W$504,$C$5:$C$504,C229),"")</f>
        <v/>
      </c>
      <c r="AA229" s="57">
        <f>IF(ISNUMBER(Y229),Y229-AVERAGEIFS($Y$5:$Y$504,$C$5:$C$504,C229),"")</f>
        <v/>
      </c>
    </row>
    <row r="230" ht="15" customHeight="1" s="74">
      <c r="A230" s="56" t="inlineStr">
        <is>
          <t>DOW</t>
        </is>
      </c>
      <c r="B230" s="56" t="inlineStr">
        <is>
          <t>Dow Inc.</t>
        </is>
      </c>
      <c r="C230" s="56" t="inlineStr">
        <is>
          <t>Materials</t>
        </is>
      </c>
      <c r="D230" s="56" t="inlineStr">
        <is>
          <t>Commodity Chemicals</t>
        </is>
      </c>
      <c r="E230" s="56" t="inlineStr">
        <is>
          <t>Midland, Michigan</t>
        </is>
      </c>
      <c r="F230" s="37">
        <f>IFERROR(VLOOKUP(E230,Metro_Map!$A$4:$B$187,2,FALSE()),E230)</f>
        <v/>
      </c>
      <c r="G230" s="37">
        <f>IF(F230="Foreign domicile","Y","N")</f>
        <v/>
      </c>
      <c r="H230" s="59" t="n">
        <v>54.47</v>
      </c>
      <c r="I230" s="59" t="n">
        <v>29.19</v>
      </c>
      <c r="J230" s="60" t="n">
        <v>-0.3799582463</v>
      </c>
      <c r="K230" s="37">
        <f>IF(AND(ISNUMBER(H230),ISNUMBER(I230)),"Y","N")</f>
        <v/>
      </c>
      <c r="L230" s="39">
        <f>IF(K230="Y",I230/H230-1,"")</f>
        <v/>
      </c>
      <c r="M230" s="57">
        <f>IF(K230="Y",LN(1+L230),"")</f>
        <v/>
      </c>
      <c r="N230" s="57">
        <f>IF(K230="Y",MAX(MIN(M230,Assumptions!$C$8),Assumptions!$B$8),"")</f>
        <v/>
      </c>
      <c r="O230" s="57">
        <f>IF(K230="Y",AVERAGEIFS($N$5:$N$504,$C$5:$C$504,C230),"")</f>
        <v/>
      </c>
      <c r="P230" s="57">
        <f>IF(K230="Y",N230-O230,"")</f>
        <v/>
      </c>
      <c r="Q230" s="37">
        <f>IF(G230="N",COUNTIFS($F$5:$F$504,F230),"")</f>
        <v/>
      </c>
      <c r="R230" s="37">
        <f>IF(G230="N",COUNTIFS($F$5:$F$504,F230,$C$5:$C$504,C230)-1,"")</f>
        <v/>
      </c>
      <c r="S230" s="57">
        <f>IF(G230="N",LN(Q230),"")</f>
        <v/>
      </c>
      <c r="T230" s="57">
        <f>IF(G230="N",LN(1+R230),"")</f>
        <v/>
      </c>
      <c r="U230" s="39">
        <f>IF(AND(K230="Y",ISNUMBER(J230)),(1+L230)/(1+J230)-1,"")</f>
        <v/>
      </c>
      <c r="V230" s="57">
        <f>IF(ISNUMBER(U230),LN(1+U230),"")</f>
        <v/>
      </c>
      <c r="W230" s="57">
        <f>IF(ISNUMBER(V230),MAX(MIN(V230,Assumptions!$C$9),Assumptions!$B$9),"")</f>
        <v/>
      </c>
      <c r="X230" s="57">
        <f>IF(AND(K230="Y",ISNUMBER(J230)),LN(1+J230),"")</f>
        <v/>
      </c>
      <c r="Y230" s="57">
        <f>IF(ISNUMBER(X230),MAX(MIN(X230,Assumptions!$C$10),Assumptions!$B$10),"")</f>
        <v/>
      </c>
      <c r="Z230" s="57">
        <f>IF(ISNUMBER(W230),W230-AVERAGEIFS($W$5:$W$504,$C$5:$C$504,C230),"")</f>
        <v/>
      </c>
      <c r="AA230" s="57">
        <f>IF(ISNUMBER(Y230),Y230-AVERAGEIFS($Y$5:$Y$504,$C$5:$C$504,C230),"")</f>
        <v/>
      </c>
    </row>
    <row r="231" ht="15" customHeight="1" s="74">
      <c r="A231" s="56" t="inlineStr">
        <is>
          <t>FANG</t>
        </is>
      </c>
      <c r="B231" s="56" t="inlineStr">
        <is>
          <t>Diamondback Energy</t>
        </is>
      </c>
      <c r="C231" s="56" t="inlineStr">
        <is>
          <t>Energy</t>
        </is>
      </c>
      <c r="D231" s="56" t="inlineStr">
        <is>
          <t>Oil &amp; Gas Exploration &amp; Production</t>
        </is>
      </c>
      <c r="E231" s="56" t="inlineStr">
        <is>
          <t>Midland, Texas</t>
        </is>
      </c>
      <c r="F231" s="37">
        <f>IFERROR(VLOOKUP(E231,Metro_Map!$A$4:$B$187,2,FALSE()),E231)</f>
        <v/>
      </c>
      <c r="G231" s="37">
        <f>IF(F231="Foreign domicile","Y","N")</f>
        <v/>
      </c>
      <c r="H231" s="59" t="n">
        <v>202.31</v>
      </c>
      <c r="I231" s="59" t="n">
        <v>197.51</v>
      </c>
      <c r="J231" s="60" t="n">
        <v>0.1127939418</v>
      </c>
      <c r="K231" s="37">
        <f>IF(AND(ISNUMBER(H231),ISNUMBER(I231)),"Y","N")</f>
        <v/>
      </c>
      <c r="L231" s="39">
        <f>IF(K231="Y",I231/H231-1,"")</f>
        <v/>
      </c>
      <c r="M231" s="57">
        <f>IF(K231="Y",LN(1+L231),"")</f>
        <v/>
      </c>
      <c r="N231" s="57">
        <f>IF(K231="Y",MAX(MIN(M231,Assumptions!$C$8),Assumptions!$B$8),"")</f>
        <v/>
      </c>
      <c r="O231" s="57">
        <f>IF(K231="Y",AVERAGEIFS($N$5:$N$504,$C$5:$C$504,C231),"")</f>
        <v/>
      </c>
      <c r="P231" s="57">
        <f>IF(K231="Y",N231-O231,"")</f>
        <v/>
      </c>
      <c r="Q231" s="37">
        <f>IF(G231="N",COUNTIFS($F$5:$F$504,F231),"")</f>
        <v/>
      </c>
      <c r="R231" s="37">
        <f>IF(G231="N",COUNTIFS($F$5:$F$504,F231,$C$5:$C$504,C231)-1,"")</f>
        <v/>
      </c>
      <c r="S231" s="57">
        <f>IF(G231="N",LN(Q231),"")</f>
        <v/>
      </c>
      <c r="T231" s="57">
        <f>IF(G231="N",LN(1+R231),"")</f>
        <v/>
      </c>
      <c r="U231" s="39">
        <f>IF(AND(K231="Y",ISNUMBER(J231)),(1+L231)/(1+J231)-1,"")</f>
        <v/>
      </c>
      <c r="V231" s="57">
        <f>IF(ISNUMBER(U231),LN(1+U231),"")</f>
        <v/>
      </c>
      <c r="W231" s="57">
        <f>IF(ISNUMBER(V231),MAX(MIN(V231,Assumptions!$C$9),Assumptions!$B$9),"")</f>
        <v/>
      </c>
      <c r="X231" s="57">
        <f>IF(AND(K231="Y",ISNUMBER(J231)),LN(1+J231),"")</f>
        <v/>
      </c>
      <c r="Y231" s="57">
        <f>IF(ISNUMBER(X231),MAX(MIN(X231,Assumptions!$C$10),Assumptions!$B$10),"")</f>
        <v/>
      </c>
      <c r="Z231" s="57">
        <f>IF(ISNUMBER(W231),W231-AVERAGEIFS($W$5:$W$504,$C$5:$C$504,C231),"")</f>
        <v/>
      </c>
      <c r="AA231" s="57">
        <f>IF(ISNUMBER(Y231),Y231-AVERAGEIFS($Y$5:$Y$504,$C$5:$C$504,C231),"")</f>
        <v/>
      </c>
    </row>
    <row r="232" ht="15" customHeight="1" s="74">
      <c r="A232" s="56" t="inlineStr">
        <is>
          <t>AOS</t>
        </is>
      </c>
      <c r="B232" s="56" t="inlineStr">
        <is>
          <t>A. O. Smith</t>
        </is>
      </c>
      <c r="C232" s="56" t="inlineStr">
        <is>
          <t>Industrials</t>
        </is>
      </c>
      <c r="D232" s="56" t="inlineStr">
        <is>
          <t>Building Products</t>
        </is>
      </c>
      <c r="E232" s="56" t="inlineStr">
        <is>
          <t>Milwaukee, Wisconsin</t>
        </is>
      </c>
      <c r="F232" s="37">
        <f>IFERROR(VLOOKUP(E232,Metro_Map!$A$4:$B$187,2,FALSE()),E232)</f>
        <v/>
      </c>
      <c r="G232" s="37">
        <f>IF(F232="Foreign domicile","Y","N")</f>
        <v/>
      </c>
      <c r="H232" s="59" t="n">
        <v>85.04000000000001</v>
      </c>
      <c r="I232" s="59" t="n">
        <v>57.83</v>
      </c>
      <c r="J232" s="60" t="n">
        <v>-0.2197049526</v>
      </c>
      <c r="K232" s="37">
        <f>IF(AND(ISNUMBER(H232),ISNUMBER(I232)),"Y","N")</f>
        <v/>
      </c>
      <c r="L232" s="39">
        <f>IF(K232="Y",I232/H232-1,"")</f>
        <v/>
      </c>
      <c r="M232" s="57">
        <f>IF(K232="Y",LN(1+L232),"")</f>
        <v/>
      </c>
      <c r="N232" s="57">
        <f>IF(K232="Y",MAX(MIN(M232,Assumptions!$C$8),Assumptions!$B$8),"")</f>
        <v/>
      </c>
      <c r="O232" s="57">
        <f>IF(K232="Y",AVERAGEIFS($N$5:$N$504,$C$5:$C$504,C232),"")</f>
        <v/>
      </c>
      <c r="P232" s="57">
        <f>IF(K232="Y",N232-O232,"")</f>
        <v/>
      </c>
      <c r="Q232" s="37">
        <f>IF(G232="N",COUNTIFS($F$5:$F$504,F232),"")</f>
        <v/>
      </c>
      <c r="R232" s="37">
        <f>IF(G232="N",COUNTIFS($F$5:$F$504,F232,$C$5:$C$504,C232)-1,"")</f>
        <v/>
      </c>
      <c r="S232" s="57">
        <f>IF(G232="N",LN(Q232),"")</f>
        <v/>
      </c>
      <c r="T232" s="57">
        <f>IF(G232="N",LN(1+R232),"")</f>
        <v/>
      </c>
      <c r="U232" s="39">
        <f>IF(AND(K232="Y",ISNUMBER(J232)),(1+L232)/(1+J232)-1,"")</f>
        <v/>
      </c>
      <c r="V232" s="57">
        <f>IF(ISNUMBER(U232),LN(1+U232),"")</f>
        <v/>
      </c>
      <c r="W232" s="57">
        <f>IF(ISNUMBER(V232),MAX(MIN(V232,Assumptions!$C$9),Assumptions!$B$9),"")</f>
        <v/>
      </c>
      <c r="X232" s="57">
        <f>IF(AND(K232="Y",ISNUMBER(J232)),LN(1+J232),"")</f>
        <v/>
      </c>
      <c r="Y232" s="57">
        <f>IF(ISNUMBER(X232),MAX(MIN(X232,Assumptions!$C$10),Assumptions!$B$10),"")</f>
        <v/>
      </c>
      <c r="Z232" s="57">
        <f>IF(ISNUMBER(W232),W232-AVERAGEIFS($W$5:$W$504,$C$5:$C$504,C232),"")</f>
        <v/>
      </c>
      <c r="AA232" s="57">
        <f>IF(ISNUMBER(Y232),Y232-AVERAGEIFS($Y$5:$Y$504,$C$5:$C$504,C232),"")</f>
        <v/>
      </c>
    </row>
    <row r="233" ht="15" customHeight="1" s="74">
      <c r="A233" s="56" t="inlineStr">
        <is>
          <t>GNRC</t>
        </is>
      </c>
      <c r="B233" s="56" t="inlineStr">
        <is>
          <t>Generac</t>
        </is>
      </c>
      <c r="C233" s="56" t="inlineStr">
        <is>
          <t>Industrials</t>
        </is>
      </c>
      <c r="D233" s="56" t="inlineStr">
        <is>
          <t>Electrical Components &amp; Equipment</t>
        </is>
      </c>
      <c r="E233" s="56" t="inlineStr">
        <is>
          <t>Waukesha, Wisconsin</t>
        </is>
      </c>
      <c r="F233" s="37">
        <f>IFERROR(VLOOKUP(E233,Metro_Map!$A$4:$B$187,2,FALSE()),E233)</f>
        <v/>
      </c>
      <c r="G233" s="37">
        <f>IF(F233="Foreign domicile","Y","N")</f>
        <v/>
      </c>
      <c r="H233" s="59" t="n">
        <v>155.68</v>
      </c>
      <c r="I233" s="59" t="n">
        <v>198.06</v>
      </c>
      <c r="J233" s="60" t="n">
        <v>0.07436334635</v>
      </c>
      <c r="K233" s="37">
        <f>IF(AND(ISNUMBER(H233),ISNUMBER(I233)),"Y","N")</f>
        <v/>
      </c>
      <c r="L233" s="39">
        <f>IF(K233="Y",I233/H233-1,"")</f>
        <v/>
      </c>
      <c r="M233" s="57">
        <f>IF(K233="Y",LN(1+L233),"")</f>
        <v/>
      </c>
      <c r="N233" s="57">
        <f>IF(K233="Y",MAX(MIN(M233,Assumptions!$C$8),Assumptions!$B$8),"")</f>
        <v/>
      </c>
      <c r="O233" s="57">
        <f>IF(K233="Y",AVERAGEIFS($N$5:$N$504,$C$5:$C$504,C233),"")</f>
        <v/>
      </c>
      <c r="P233" s="57">
        <f>IF(K233="Y",N233-O233,"")</f>
        <v/>
      </c>
      <c r="Q233" s="37">
        <f>IF(G233="N",COUNTIFS($F$5:$F$504,F233),"")</f>
        <v/>
      </c>
      <c r="R233" s="37">
        <f>IF(G233="N",COUNTIFS($F$5:$F$504,F233,$C$5:$C$504,C233)-1,"")</f>
        <v/>
      </c>
      <c r="S233" s="57">
        <f>IF(G233="N",LN(Q233),"")</f>
        <v/>
      </c>
      <c r="T233" s="57">
        <f>IF(G233="N",LN(1+R233),"")</f>
        <v/>
      </c>
      <c r="U233" s="39">
        <f>IF(AND(K233="Y",ISNUMBER(J233)),(1+L233)/(1+J233)-1,"")</f>
        <v/>
      </c>
      <c r="V233" s="57">
        <f>IF(ISNUMBER(U233),LN(1+U233),"")</f>
        <v/>
      </c>
      <c r="W233" s="57">
        <f>IF(ISNUMBER(V233),MAX(MIN(V233,Assumptions!$C$9),Assumptions!$B$9),"")</f>
        <v/>
      </c>
      <c r="X233" s="57">
        <f>IF(AND(K233="Y",ISNUMBER(J233)),LN(1+J233),"")</f>
        <v/>
      </c>
      <c r="Y233" s="57">
        <f>IF(ISNUMBER(X233),MAX(MIN(X233,Assumptions!$C$10),Assumptions!$B$10),"")</f>
        <v/>
      </c>
      <c r="Z233" s="57">
        <f>IF(ISNUMBER(W233),W233-AVERAGEIFS($W$5:$W$504,$C$5:$C$504,C233),"")</f>
        <v/>
      </c>
      <c r="AA233" s="57">
        <f>IF(ISNUMBER(Y233),Y233-AVERAGEIFS($Y$5:$Y$504,$C$5:$C$504,C233),"")</f>
        <v/>
      </c>
    </row>
    <row r="234" ht="15" customHeight="1" s="74">
      <c r="A234" s="56" t="inlineStr">
        <is>
          <t>ROK</t>
        </is>
      </c>
      <c r="B234" s="56" t="inlineStr">
        <is>
          <t>Rockwell Automation</t>
        </is>
      </c>
      <c r="C234" s="56" t="inlineStr">
        <is>
          <t>Industrials</t>
        </is>
      </c>
      <c r="D234" s="56" t="inlineStr">
        <is>
          <t>Electrical Components &amp; Equipment</t>
        </is>
      </c>
      <c r="E234" s="56" t="inlineStr">
        <is>
          <t>Milwaukee, Wisconsin</t>
        </is>
      </c>
      <c r="F234" s="37">
        <f>IFERROR(VLOOKUP(E234,Metro_Map!$A$4:$B$187,2,FALSE()),E234)</f>
        <v/>
      </c>
      <c r="G234" s="37">
        <f>IF(F234="Foreign domicile","Y","N")</f>
        <v/>
      </c>
      <c r="H234" s="59" t="n">
        <v>278.65</v>
      </c>
      <c r="I234" s="59" t="n">
        <v>423.42</v>
      </c>
      <c r="J234" s="60" t="n">
        <v>0.5575780089</v>
      </c>
      <c r="K234" s="37">
        <f>IF(AND(ISNUMBER(H234),ISNUMBER(I234)),"Y","N")</f>
        <v/>
      </c>
      <c r="L234" s="39">
        <f>IF(K234="Y",I234/H234-1,"")</f>
        <v/>
      </c>
      <c r="M234" s="57">
        <f>IF(K234="Y",LN(1+L234),"")</f>
        <v/>
      </c>
      <c r="N234" s="57">
        <f>IF(K234="Y",MAX(MIN(M234,Assumptions!$C$8),Assumptions!$B$8),"")</f>
        <v/>
      </c>
      <c r="O234" s="57">
        <f>IF(K234="Y",AVERAGEIFS($N$5:$N$504,$C$5:$C$504,C234),"")</f>
        <v/>
      </c>
      <c r="P234" s="57">
        <f>IF(K234="Y",N234-O234,"")</f>
        <v/>
      </c>
      <c r="Q234" s="37">
        <f>IF(G234="N",COUNTIFS($F$5:$F$504,F234),"")</f>
        <v/>
      </c>
      <c r="R234" s="37">
        <f>IF(G234="N",COUNTIFS($F$5:$F$504,F234,$C$5:$C$504,C234)-1,"")</f>
        <v/>
      </c>
      <c r="S234" s="57">
        <f>IF(G234="N",LN(Q234),"")</f>
        <v/>
      </c>
      <c r="T234" s="57">
        <f>IF(G234="N",LN(1+R234),"")</f>
        <v/>
      </c>
      <c r="U234" s="39">
        <f>IF(AND(K234="Y",ISNUMBER(J234)),(1+L234)/(1+J234)-1,"")</f>
        <v/>
      </c>
      <c r="V234" s="57">
        <f>IF(ISNUMBER(U234),LN(1+U234),"")</f>
        <v/>
      </c>
      <c r="W234" s="57">
        <f>IF(ISNUMBER(V234),MAX(MIN(V234,Assumptions!$C$9),Assumptions!$B$9),"")</f>
        <v/>
      </c>
      <c r="X234" s="57">
        <f>IF(AND(K234="Y",ISNUMBER(J234)),LN(1+J234),"")</f>
        <v/>
      </c>
      <c r="Y234" s="57">
        <f>IF(ISNUMBER(X234),MAX(MIN(X234,Assumptions!$C$10),Assumptions!$B$10),"")</f>
        <v/>
      </c>
      <c r="Z234" s="57">
        <f>IF(ISNUMBER(W234),W234-AVERAGEIFS($W$5:$W$504,$C$5:$C$504,C234),"")</f>
        <v/>
      </c>
      <c r="AA234" s="57">
        <f>IF(ISNUMBER(Y234),Y234-AVERAGEIFS($Y$5:$Y$504,$C$5:$C$504,C234),"")</f>
        <v/>
      </c>
    </row>
    <row r="235" ht="15" customHeight="1" s="74">
      <c r="A235" s="56" t="inlineStr">
        <is>
          <t>WEC</t>
        </is>
      </c>
      <c r="B235" s="56" t="inlineStr">
        <is>
          <t>WEC Energy Group</t>
        </is>
      </c>
      <c r="C235" s="56" t="inlineStr">
        <is>
          <t>Utilities</t>
        </is>
      </c>
      <c r="D235" s="56" t="inlineStr">
        <is>
          <t>Electric Utilities</t>
        </is>
      </c>
      <c r="E235" s="56" t="inlineStr">
        <is>
          <t>Milwaukee, Wisconsin</t>
        </is>
      </c>
      <c r="F235" s="37">
        <f>IFERROR(VLOOKUP(E235,Metro_Map!$A$4:$B$187,2,FALSE()),E235)</f>
        <v/>
      </c>
      <c r="G235" s="37">
        <f>IF(F235="Foreign domicile","Y","N")</f>
        <v/>
      </c>
      <c r="H235" s="59" t="n">
        <v>86.06</v>
      </c>
      <c r="I235" s="59" t="n">
        <v>106.75</v>
      </c>
      <c r="J235" s="60" t="n">
        <v>0.1065556712</v>
      </c>
      <c r="K235" s="37">
        <f>IF(AND(ISNUMBER(H235),ISNUMBER(I235)),"Y","N")</f>
        <v/>
      </c>
      <c r="L235" s="39">
        <f>IF(K235="Y",I235/H235-1,"")</f>
        <v/>
      </c>
      <c r="M235" s="57">
        <f>IF(K235="Y",LN(1+L235),"")</f>
        <v/>
      </c>
      <c r="N235" s="57">
        <f>IF(K235="Y",MAX(MIN(M235,Assumptions!$C$8),Assumptions!$B$8),"")</f>
        <v/>
      </c>
      <c r="O235" s="57">
        <f>IF(K235="Y",AVERAGEIFS($N$5:$N$504,$C$5:$C$504,C235),"")</f>
        <v/>
      </c>
      <c r="P235" s="57">
        <f>IF(K235="Y",N235-O235,"")</f>
        <v/>
      </c>
      <c r="Q235" s="37">
        <f>IF(G235="N",COUNTIFS($F$5:$F$504,F235),"")</f>
        <v/>
      </c>
      <c r="R235" s="37">
        <f>IF(G235="N",COUNTIFS($F$5:$F$504,F235,$C$5:$C$504,C235)-1,"")</f>
        <v/>
      </c>
      <c r="S235" s="57">
        <f>IF(G235="N",LN(Q235),"")</f>
        <v/>
      </c>
      <c r="T235" s="57">
        <f>IF(G235="N",LN(1+R235),"")</f>
        <v/>
      </c>
      <c r="U235" s="39">
        <f>IF(AND(K235="Y",ISNUMBER(J235)),(1+L235)/(1+J235)-1,"")</f>
        <v/>
      </c>
      <c r="V235" s="57">
        <f>IF(ISNUMBER(U235),LN(1+U235),"")</f>
        <v/>
      </c>
      <c r="W235" s="57">
        <f>IF(ISNUMBER(V235),MAX(MIN(V235,Assumptions!$C$9),Assumptions!$B$9),"")</f>
        <v/>
      </c>
      <c r="X235" s="57">
        <f>IF(AND(K235="Y",ISNUMBER(J235)),LN(1+J235),"")</f>
        <v/>
      </c>
      <c r="Y235" s="57">
        <f>IF(ISNUMBER(X235),MAX(MIN(X235,Assumptions!$C$10),Assumptions!$B$10),"")</f>
        <v/>
      </c>
      <c r="Z235" s="57">
        <f>IF(ISNUMBER(W235),W235-AVERAGEIFS($W$5:$W$504,$C$5:$C$504,C235),"")</f>
        <v/>
      </c>
      <c r="AA235" s="57">
        <f>IF(ISNUMBER(Y235),Y235-AVERAGEIFS($Y$5:$Y$504,$C$5:$C$504,C235),"")</f>
        <v/>
      </c>
    </row>
    <row r="236" ht="15" customHeight="1" s="74">
      <c r="A236" s="56" t="inlineStr">
        <is>
          <t>AMP</t>
        </is>
      </c>
      <c r="B236" s="56" t="inlineStr">
        <is>
          <t>Ameriprise Financial</t>
        </is>
      </c>
      <c r="C236" s="56" t="inlineStr">
        <is>
          <t>Financials</t>
        </is>
      </c>
      <c r="D236" s="56" t="inlineStr">
        <is>
          <t>Asset Management &amp; Custody Banks</t>
        </is>
      </c>
      <c r="E236" s="56" t="inlineStr">
        <is>
          <t>Minneapolis, Minnesota</t>
        </is>
      </c>
      <c r="F236" s="37">
        <f>IFERROR(VLOOKUP(E236,Metro_Map!$A$4:$B$187,2,FALSE()),E236)</f>
        <v/>
      </c>
      <c r="G236" s="37">
        <f>IF(F236="Foreign domicile","Y","N")</f>
        <v/>
      </c>
      <c r="H236" s="59" t="n">
        <v>430.07</v>
      </c>
      <c r="I236" s="59" t="n">
        <v>495.82</v>
      </c>
      <c r="J236" s="60" t="n">
        <v>-0.03122871875</v>
      </c>
      <c r="K236" s="37">
        <f>IF(AND(ISNUMBER(H236),ISNUMBER(I236)),"Y","N")</f>
        <v/>
      </c>
      <c r="L236" s="39">
        <f>IF(K236="Y",I236/H236-1,"")</f>
        <v/>
      </c>
      <c r="M236" s="57">
        <f>IF(K236="Y",LN(1+L236),"")</f>
        <v/>
      </c>
      <c r="N236" s="57">
        <f>IF(K236="Y",MAX(MIN(M236,Assumptions!$C$8),Assumptions!$B$8),"")</f>
        <v/>
      </c>
      <c r="O236" s="57">
        <f>IF(K236="Y",AVERAGEIFS($N$5:$N$504,$C$5:$C$504,C236),"")</f>
        <v/>
      </c>
      <c r="P236" s="57">
        <f>IF(K236="Y",N236-O236,"")</f>
        <v/>
      </c>
      <c r="Q236" s="37">
        <f>IF(G236="N",COUNTIFS($F$5:$F$504,F236),"")</f>
        <v/>
      </c>
      <c r="R236" s="37">
        <f>IF(G236="N",COUNTIFS($F$5:$F$504,F236,$C$5:$C$504,C236)-1,"")</f>
        <v/>
      </c>
      <c r="S236" s="57">
        <f>IF(G236="N",LN(Q236),"")</f>
        <v/>
      </c>
      <c r="T236" s="57">
        <f>IF(G236="N",LN(1+R236),"")</f>
        <v/>
      </c>
      <c r="U236" s="39">
        <f>IF(AND(K236="Y",ISNUMBER(J236)),(1+L236)/(1+J236)-1,"")</f>
        <v/>
      </c>
      <c r="V236" s="57">
        <f>IF(ISNUMBER(U236),LN(1+U236),"")</f>
        <v/>
      </c>
      <c r="W236" s="57">
        <f>IF(ISNUMBER(V236),MAX(MIN(V236,Assumptions!$C$9),Assumptions!$B$9),"")</f>
        <v/>
      </c>
      <c r="X236" s="57">
        <f>IF(AND(K236="Y",ISNUMBER(J236)),LN(1+J236),"")</f>
        <v/>
      </c>
      <c r="Y236" s="57">
        <f>IF(ISNUMBER(X236),MAX(MIN(X236,Assumptions!$C$10),Assumptions!$B$10),"")</f>
        <v/>
      </c>
      <c r="Z236" s="57">
        <f>IF(ISNUMBER(W236),W236-AVERAGEIFS($W$5:$W$504,$C$5:$C$504,C236),"")</f>
        <v/>
      </c>
      <c r="AA236" s="57">
        <f>IF(ISNUMBER(Y236),Y236-AVERAGEIFS($Y$5:$Y$504,$C$5:$C$504,C236),"")</f>
        <v/>
      </c>
    </row>
    <row r="237" ht="15" customHeight="1" s="74">
      <c r="A237" s="56" t="inlineStr">
        <is>
          <t>BBY</t>
        </is>
      </c>
      <c r="B237" s="56" t="inlineStr">
        <is>
          <t>Best Buy</t>
        </is>
      </c>
      <c r="C237" s="56" t="inlineStr">
        <is>
          <t>Consumer Discretionary</t>
        </is>
      </c>
      <c r="D237" s="56" t="inlineStr">
        <is>
          <t>Computer &amp; Electronics Retail</t>
        </is>
      </c>
      <c r="E237" s="56" t="inlineStr">
        <is>
          <t>Richfield, Minnesota</t>
        </is>
      </c>
      <c r="F237" s="37">
        <f>IFERROR(VLOOKUP(E237,Metro_Map!$A$4:$B$187,2,FALSE()),E237)</f>
        <v/>
      </c>
      <c r="G237" s="37">
        <f>IF(F237="Foreign domicile","Y","N")</f>
        <v/>
      </c>
      <c r="H237" s="59" t="n">
        <v>86.52</v>
      </c>
      <c r="I237" s="59" t="n">
        <v>89.09999999999999</v>
      </c>
      <c r="J237" s="60" t="n">
        <v>0.007970702283</v>
      </c>
      <c r="K237" s="37">
        <f>IF(AND(ISNUMBER(H237),ISNUMBER(I237)),"Y","N")</f>
        <v/>
      </c>
      <c r="L237" s="39">
        <f>IF(K237="Y",I237/H237-1,"")</f>
        <v/>
      </c>
      <c r="M237" s="57">
        <f>IF(K237="Y",LN(1+L237),"")</f>
        <v/>
      </c>
      <c r="N237" s="57">
        <f>IF(K237="Y",MAX(MIN(M237,Assumptions!$C$8),Assumptions!$B$8),"")</f>
        <v/>
      </c>
      <c r="O237" s="57">
        <f>IF(K237="Y",AVERAGEIFS($N$5:$N$504,$C$5:$C$504,C237),"")</f>
        <v/>
      </c>
      <c r="P237" s="57">
        <f>IF(K237="Y",N237-O237,"")</f>
        <v/>
      </c>
      <c r="Q237" s="37">
        <f>IF(G237="N",COUNTIFS($F$5:$F$504,F237),"")</f>
        <v/>
      </c>
      <c r="R237" s="37">
        <f>IF(G237="N",COUNTIFS($F$5:$F$504,F237,$C$5:$C$504,C237)-1,"")</f>
        <v/>
      </c>
      <c r="S237" s="57">
        <f>IF(G237="N",LN(Q237),"")</f>
        <v/>
      </c>
      <c r="T237" s="57">
        <f>IF(G237="N",LN(1+R237),"")</f>
        <v/>
      </c>
      <c r="U237" s="39">
        <f>IF(AND(K237="Y",ISNUMBER(J237)),(1+L237)/(1+J237)-1,"")</f>
        <v/>
      </c>
      <c r="V237" s="57">
        <f>IF(ISNUMBER(U237),LN(1+U237),"")</f>
        <v/>
      </c>
      <c r="W237" s="57">
        <f>IF(ISNUMBER(V237),MAX(MIN(V237,Assumptions!$C$9),Assumptions!$B$9),"")</f>
        <v/>
      </c>
      <c r="X237" s="57">
        <f>IF(AND(K237="Y",ISNUMBER(J237)),LN(1+J237),"")</f>
        <v/>
      </c>
      <c r="Y237" s="57">
        <f>IF(ISNUMBER(X237),MAX(MIN(X237,Assumptions!$C$10),Assumptions!$B$10),"")</f>
        <v/>
      </c>
      <c r="Z237" s="57">
        <f>IF(ISNUMBER(W237),W237-AVERAGEIFS($W$5:$W$504,$C$5:$C$504,C237),"")</f>
        <v/>
      </c>
      <c r="AA237" s="57">
        <f>IF(ISNUMBER(Y237),Y237-AVERAGEIFS($Y$5:$Y$504,$C$5:$C$504,C237),"")</f>
        <v/>
      </c>
    </row>
    <row r="238" ht="15" customHeight="1" s="74">
      <c r="A238" s="56" t="inlineStr">
        <is>
          <t>CHRW</t>
        </is>
      </c>
      <c r="B238" s="56" t="inlineStr">
        <is>
          <t>CH Robinson</t>
        </is>
      </c>
      <c r="C238" s="56" t="inlineStr">
        <is>
          <t>Industrials</t>
        </is>
      </c>
      <c r="D238" s="56" t="inlineStr">
        <is>
          <t>Air Freight &amp; Logistics</t>
        </is>
      </c>
      <c r="E238" s="56" t="inlineStr">
        <is>
          <t>Eden Prairie, Minnesota</t>
        </is>
      </c>
      <c r="F238" s="37">
        <f>IFERROR(VLOOKUP(E238,Metro_Map!$A$4:$B$187,2,FALSE()),E238)</f>
        <v/>
      </c>
      <c r="G238" s="37">
        <f>IF(F238="Foreign domicile","Y","N")</f>
        <v/>
      </c>
      <c r="H238" s="59" t="n">
        <v>89.05</v>
      </c>
      <c r="I238" s="59" t="n">
        <v>139.45</v>
      </c>
      <c r="J238" s="60" t="n">
        <v>0.3512818069</v>
      </c>
      <c r="K238" s="37">
        <f>IF(AND(ISNUMBER(H238),ISNUMBER(I238)),"Y","N")</f>
        <v/>
      </c>
      <c r="L238" s="39">
        <f>IF(K238="Y",I238/H238-1,"")</f>
        <v/>
      </c>
      <c r="M238" s="57">
        <f>IF(K238="Y",LN(1+L238),"")</f>
        <v/>
      </c>
      <c r="N238" s="57">
        <f>IF(K238="Y",MAX(MIN(M238,Assumptions!$C$8),Assumptions!$B$8),"")</f>
        <v/>
      </c>
      <c r="O238" s="57">
        <f>IF(K238="Y",AVERAGEIFS($N$5:$N$504,$C$5:$C$504,C238),"")</f>
        <v/>
      </c>
      <c r="P238" s="57">
        <f>IF(K238="Y",N238-O238,"")</f>
        <v/>
      </c>
      <c r="Q238" s="37">
        <f>IF(G238="N",COUNTIFS($F$5:$F$504,F238),"")</f>
        <v/>
      </c>
      <c r="R238" s="37">
        <f>IF(G238="N",COUNTIFS($F$5:$F$504,F238,$C$5:$C$504,C238)-1,"")</f>
        <v/>
      </c>
      <c r="S238" s="57">
        <f>IF(G238="N",LN(Q238),"")</f>
        <v/>
      </c>
      <c r="T238" s="57">
        <f>IF(G238="N",LN(1+R238),"")</f>
        <v/>
      </c>
      <c r="U238" s="39">
        <f>IF(AND(K238="Y",ISNUMBER(J238)),(1+L238)/(1+J238)-1,"")</f>
        <v/>
      </c>
      <c r="V238" s="57">
        <f>IF(ISNUMBER(U238),LN(1+U238),"")</f>
        <v/>
      </c>
      <c r="W238" s="57">
        <f>IF(ISNUMBER(V238),MAX(MIN(V238,Assumptions!$C$9),Assumptions!$B$9),"")</f>
        <v/>
      </c>
      <c r="X238" s="57">
        <f>IF(AND(K238="Y",ISNUMBER(J238)),LN(1+J238),"")</f>
        <v/>
      </c>
      <c r="Y238" s="57">
        <f>IF(ISNUMBER(X238),MAX(MIN(X238,Assumptions!$C$10),Assumptions!$B$10),"")</f>
        <v/>
      </c>
      <c r="Z238" s="57">
        <f>IF(ISNUMBER(W238),W238-AVERAGEIFS($W$5:$W$504,$C$5:$C$504,C238),"")</f>
        <v/>
      </c>
      <c r="AA238" s="57">
        <f>IF(ISNUMBER(Y238),Y238-AVERAGEIFS($Y$5:$Y$504,$C$5:$C$504,C238),"")</f>
        <v/>
      </c>
    </row>
    <row r="239" ht="15" customHeight="1" s="74">
      <c r="A239" s="56" t="inlineStr">
        <is>
          <t>DAY</t>
        </is>
      </c>
      <c r="B239" s="56" t="inlineStr">
        <is>
          <t>Dayforce</t>
        </is>
      </c>
      <c r="C239" s="56" t="inlineStr">
        <is>
          <t>Industrials</t>
        </is>
      </c>
      <c r="D239" s="56" t="inlineStr">
        <is>
          <t>Human Resource &amp; Employment Services</t>
        </is>
      </c>
      <c r="E239" s="56" t="inlineStr">
        <is>
          <t>Minneapolis, Minnesota</t>
        </is>
      </c>
      <c r="F239" s="37">
        <f>IFERROR(VLOOKUP(E239,Metro_Map!$A$4:$B$187,2,FALSE()),E239)</f>
        <v/>
      </c>
      <c r="G239" s="37">
        <f>IF(F239="Foreign domicile","Y","N")</f>
        <v/>
      </c>
      <c r="H239" s="59" t="n">
        <v>1867.18</v>
      </c>
      <c r="I239" s="59" t="n">
        <v>2006.74</v>
      </c>
      <c r="J239" s="60" t="n">
        <v>0.08729009611999999</v>
      </c>
      <c r="K239" s="37">
        <f>IF(AND(ISNUMBER(H239),ISNUMBER(I239)),"Y","N")</f>
        <v/>
      </c>
      <c r="L239" s="39">
        <f>IF(K239="Y",I239/H239-1,"")</f>
        <v/>
      </c>
      <c r="M239" s="57">
        <f>IF(K239="Y",LN(1+L239),"")</f>
        <v/>
      </c>
      <c r="N239" s="57">
        <f>IF(K239="Y",MAX(MIN(M239,Assumptions!$C$8),Assumptions!$B$8),"")</f>
        <v/>
      </c>
      <c r="O239" s="57">
        <f>IF(K239="Y",AVERAGEIFS($N$5:$N$504,$C$5:$C$504,C239),"")</f>
        <v/>
      </c>
      <c r="P239" s="57">
        <f>IF(K239="Y",N239-O239,"")</f>
        <v/>
      </c>
      <c r="Q239" s="37">
        <f>IF(G239="N",COUNTIFS($F$5:$F$504,F239),"")</f>
        <v/>
      </c>
      <c r="R239" s="37">
        <f>IF(G239="N",COUNTIFS($F$5:$F$504,F239,$C$5:$C$504,C239)-1,"")</f>
        <v/>
      </c>
      <c r="S239" s="57">
        <f>IF(G239="N",LN(Q239),"")</f>
        <v/>
      </c>
      <c r="T239" s="57">
        <f>IF(G239="N",LN(1+R239),"")</f>
        <v/>
      </c>
      <c r="U239" s="39">
        <f>IF(AND(K239="Y",ISNUMBER(J239)),(1+L239)/(1+J239)-1,"")</f>
        <v/>
      </c>
      <c r="V239" s="57">
        <f>IF(ISNUMBER(U239),LN(1+U239),"")</f>
        <v/>
      </c>
      <c r="W239" s="57">
        <f>IF(ISNUMBER(V239),MAX(MIN(V239,Assumptions!$C$9),Assumptions!$B$9),"")</f>
        <v/>
      </c>
      <c r="X239" s="57">
        <f>IF(AND(K239="Y",ISNUMBER(J239)),LN(1+J239),"")</f>
        <v/>
      </c>
      <c r="Y239" s="57">
        <f>IF(ISNUMBER(X239),MAX(MIN(X239,Assumptions!$C$10),Assumptions!$B$10),"")</f>
        <v/>
      </c>
      <c r="Z239" s="57">
        <f>IF(ISNUMBER(W239),W239-AVERAGEIFS($W$5:$W$504,$C$5:$C$504,C239),"")</f>
        <v/>
      </c>
      <c r="AA239" s="57">
        <f>IF(ISNUMBER(Y239),Y239-AVERAGEIFS($Y$5:$Y$504,$C$5:$C$504,C239),"")</f>
        <v/>
      </c>
    </row>
    <row r="240" ht="15" customHeight="1" s="74">
      <c r="A240" s="56" t="inlineStr">
        <is>
          <t>ECL</t>
        </is>
      </c>
      <c r="B240" s="56" t="inlineStr">
        <is>
          <t>Ecolab</t>
        </is>
      </c>
      <c r="C240" s="56" t="inlineStr">
        <is>
          <t>Materials</t>
        </is>
      </c>
      <c r="D240" s="56" t="inlineStr">
        <is>
          <t>Specialty Chemicals</t>
        </is>
      </c>
      <c r="E240" s="56" t="inlineStr">
        <is>
          <t>Saint Paul, Minnesota</t>
        </is>
      </c>
      <c r="F240" s="37">
        <f>IFERROR(VLOOKUP(E240,Metro_Map!$A$4:$B$187,2,FALSE()),E240)</f>
        <v/>
      </c>
      <c r="G240" s="37">
        <f>IF(F240="Foreign domicile","Y","N")</f>
        <v/>
      </c>
      <c r="H240" s="59" t="n">
        <v>230.69</v>
      </c>
      <c r="I240" s="59" t="n">
        <v>287.71</v>
      </c>
      <c r="J240" s="60" t="n">
        <v>0.1805144825</v>
      </c>
      <c r="K240" s="37">
        <f>IF(AND(ISNUMBER(H240),ISNUMBER(I240)),"Y","N")</f>
        <v/>
      </c>
      <c r="L240" s="39">
        <f>IF(K240="Y",I240/H240-1,"")</f>
        <v/>
      </c>
      <c r="M240" s="57">
        <f>IF(K240="Y",LN(1+L240),"")</f>
        <v/>
      </c>
      <c r="N240" s="57">
        <f>IF(K240="Y",MAX(MIN(M240,Assumptions!$C$8),Assumptions!$B$8),"")</f>
        <v/>
      </c>
      <c r="O240" s="57">
        <f>IF(K240="Y",AVERAGEIFS($N$5:$N$504,$C$5:$C$504,C240),"")</f>
        <v/>
      </c>
      <c r="P240" s="57">
        <f>IF(K240="Y",N240-O240,"")</f>
        <v/>
      </c>
      <c r="Q240" s="37">
        <f>IF(G240="N",COUNTIFS($F$5:$F$504,F240),"")</f>
        <v/>
      </c>
      <c r="R240" s="37">
        <f>IF(G240="N",COUNTIFS($F$5:$F$504,F240,$C$5:$C$504,C240)-1,"")</f>
        <v/>
      </c>
      <c r="S240" s="57">
        <f>IF(G240="N",LN(Q240),"")</f>
        <v/>
      </c>
      <c r="T240" s="57">
        <f>IF(G240="N",LN(1+R240),"")</f>
        <v/>
      </c>
      <c r="U240" s="39">
        <f>IF(AND(K240="Y",ISNUMBER(J240)),(1+L240)/(1+J240)-1,"")</f>
        <v/>
      </c>
      <c r="V240" s="57">
        <f>IF(ISNUMBER(U240),LN(1+U240),"")</f>
        <v/>
      </c>
      <c r="W240" s="57">
        <f>IF(ISNUMBER(V240),MAX(MIN(V240,Assumptions!$C$9),Assumptions!$B$9),"")</f>
        <v/>
      </c>
      <c r="X240" s="57">
        <f>IF(AND(K240="Y",ISNUMBER(J240)),LN(1+J240),"")</f>
        <v/>
      </c>
      <c r="Y240" s="57">
        <f>IF(ISNUMBER(X240),MAX(MIN(X240,Assumptions!$C$10),Assumptions!$B$10),"")</f>
        <v/>
      </c>
      <c r="Z240" s="57">
        <f>IF(ISNUMBER(W240),W240-AVERAGEIFS($W$5:$W$504,$C$5:$C$504,C240),"")</f>
        <v/>
      </c>
      <c r="AA240" s="57">
        <f>IF(ISNUMBER(Y240),Y240-AVERAGEIFS($Y$5:$Y$504,$C$5:$C$504,C240),"")</f>
        <v/>
      </c>
    </row>
    <row r="241" ht="15" customHeight="1" s="74">
      <c r="A241" s="56" t="inlineStr">
        <is>
          <t>GIS</t>
        </is>
      </c>
      <c r="B241" s="56" t="inlineStr">
        <is>
          <t>General Mills</t>
        </is>
      </c>
      <c r="C241" s="56" t="inlineStr">
        <is>
          <t>Consumer Staples</t>
        </is>
      </c>
      <c r="D241" s="56" t="inlineStr">
        <is>
          <t>Packaged Foods &amp; Meats</t>
        </is>
      </c>
      <c r="E241" s="56" t="inlineStr">
        <is>
          <t>Golden Valley, Minnesota</t>
        </is>
      </c>
      <c r="F241" s="37">
        <f>IFERROR(VLOOKUP(E241,Metro_Map!$A$4:$B$187,2,FALSE()),E241)</f>
        <v/>
      </c>
      <c r="G241" s="37">
        <f>IF(F241="Foreign domicile","Y","N")</f>
        <v/>
      </c>
      <c r="H241" s="59" t="n">
        <v>67.14</v>
      </c>
      <c r="I241" s="59" t="n">
        <v>32.11</v>
      </c>
      <c r="J241" s="60" t="n">
        <v>-0.5167618211</v>
      </c>
      <c r="K241" s="37">
        <f>IF(AND(ISNUMBER(H241),ISNUMBER(I241)),"Y","N")</f>
        <v/>
      </c>
      <c r="L241" s="39">
        <f>IF(K241="Y",I241/H241-1,"")</f>
        <v/>
      </c>
      <c r="M241" s="57">
        <f>IF(K241="Y",LN(1+L241),"")</f>
        <v/>
      </c>
      <c r="N241" s="57">
        <f>IF(K241="Y",MAX(MIN(M241,Assumptions!$C$8),Assumptions!$B$8),"")</f>
        <v/>
      </c>
      <c r="O241" s="57">
        <f>IF(K241="Y",AVERAGEIFS($N$5:$N$504,$C$5:$C$504,C241),"")</f>
        <v/>
      </c>
      <c r="P241" s="57">
        <f>IF(K241="Y",N241-O241,"")</f>
        <v/>
      </c>
      <c r="Q241" s="37">
        <f>IF(G241="N",COUNTIFS($F$5:$F$504,F241),"")</f>
        <v/>
      </c>
      <c r="R241" s="37">
        <f>IF(G241="N",COUNTIFS($F$5:$F$504,F241,$C$5:$C$504,C241)-1,"")</f>
        <v/>
      </c>
      <c r="S241" s="57">
        <f>IF(G241="N",LN(Q241),"")</f>
        <v/>
      </c>
      <c r="T241" s="57">
        <f>IF(G241="N",LN(1+R241),"")</f>
        <v/>
      </c>
      <c r="U241" s="39">
        <f>IF(AND(K241="Y",ISNUMBER(J241)),(1+L241)/(1+J241)-1,"")</f>
        <v/>
      </c>
      <c r="V241" s="57">
        <f>IF(ISNUMBER(U241),LN(1+U241),"")</f>
        <v/>
      </c>
      <c r="W241" s="57">
        <f>IF(ISNUMBER(V241),MAX(MIN(V241,Assumptions!$C$9),Assumptions!$B$9),"")</f>
        <v/>
      </c>
      <c r="X241" s="57">
        <f>IF(AND(K241="Y",ISNUMBER(J241)),LN(1+J241),"")</f>
        <v/>
      </c>
      <c r="Y241" s="57">
        <f>IF(ISNUMBER(X241),MAX(MIN(X241,Assumptions!$C$10),Assumptions!$B$10),"")</f>
        <v/>
      </c>
      <c r="Z241" s="57">
        <f>IF(ISNUMBER(W241),W241-AVERAGEIFS($W$5:$W$504,$C$5:$C$504,C241),"")</f>
        <v/>
      </c>
      <c r="AA241" s="57">
        <f>IF(ISNUMBER(Y241),Y241-AVERAGEIFS($Y$5:$Y$504,$C$5:$C$504,C241),"")</f>
        <v/>
      </c>
    </row>
    <row r="242" ht="15" customHeight="1" s="74">
      <c r="A242" s="56" t="inlineStr">
        <is>
          <t>MMM</t>
        </is>
      </c>
      <c r="B242" s="56" t="inlineStr">
        <is>
          <t>3M</t>
        </is>
      </c>
      <c r="C242" s="56" t="inlineStr">
        <is>
          <t>Industrials</t>
        </is>
      </c>
      <c r="D242" s="56" t="inlineStr">
        <is>
          <t>Industrial Conglomerates</t>
        </is>
      </c>
      <c r="E242" s="56" t="inlineStr">
        <is>
          <t>Saint Paul, Minnesota</t>
        </is>
      </c>
      <c r="F242" s="37">
        <f>IFERROR(VLOOKUP(E242,Metro_Map!$A$4:$B$187,2,FALSE()),E242)</f>
        <v/>
      </c>
      <c r="G242" s="37">
        <f>IF(F242="Foreign domicile","Y","N")</f>
        <v/>
      </c>
      <c r="H242" s="59" t="n">
        <v>127.55</v>
      </c>
      <c r="I242" s="59" t="n">
        <v>164.46</v>
      </c>
      <c r="J242" s="60" t="n">
        <v>0.3089630098</v>
      </c>
      <c r="K242" s="37">
        <f>IF(AND(ISNUMBER(H242),ISNUMBER(I242)),"Y","N")</f>
        <v/>
      </c>
      <c r="L242" s="39">
        <f>IF(K242="Y",I242/H242-1,"")</f>
        <v/>
      </c>
      <c r="M242" s="57">
        <f>IF(K242="Y",LN(1+L242),"")</f>
        <v/>
      </c>
      <c r="N242" s="57">
        <f>IF(K242="Y",MAX(MIN(M242,Assumptions!$C$8),Assumptions!$B$8),"")</f>
        <v/>
      </c>
      <c r="O242" s="57">
        <f>IF(K242="Y",AVERAGEIFS($N$5:$N$504,$C$5:$C$504,C242),"")</f>
        <v/>
      </c>
      <c r="P242" s="57">
        <f>IF(K242="Y",N242-O242,"")</f>
        <v/>
      </c>
      <c r="Q242" s="37">
        <f>IF(G242="N",COUNTIFS($F$5:$F$504,F242),"")</f>
        <v/>
      </c>
      <c r="R242" s="37">
        <f>IF(G242="N",COUNTIFS($F$5:$F$504,F242,$C$5:$C$504,C242)-1,"")</f>
        <v/>
      </c>
      <c r="S242" s="57">
        <f>IF(G242="N",LN(Q242),"")</f>
        <v/>
      </c>
      <c r="T242" s="57">
        <f>IF(G242="N",LN(1+R242),"")</f>
        <v/>
      </c>
      <c r="U242" s="39">
        <f>IF(AND(K242="Y",ISNUMBER(J242)),(1+L242)/(1+J242)-1,"")</f>
        <v/>
      </c>
      <c r="V242" s="57">
        <f>IF(ISNUMBER(U242),LN(1+U242),"")</f>
        <v/>
      </c>
      <c r="W242" s="57">
        <f>IF(ISNUMBER(V242),MAX(MIN(V242,Assumptions!$C$9),Assumptions!$B$9),"")</f>
        <v/>
      </c>
      <c r="X242" s="57">
        <f>IF(AND(K242="Y",ISNUMBER(J242)),LN(1+J242),"")</f>
        <v/>
      </c>
      <c r="Y242" s="57">
        <f>IF(ISNUMBER(X242),MAX(MIN(X242,Assumptions!$C$10),Assumptions!$B$10),"")</f>
        <v/>
      </c>
      <c r="Z242" s="57">
        <f>IF(ISNUMBER(W242),W242-AVERAGEIFS($W$5:$W$504,$C$5:$C$504,C242),"")</f>
        <v/>
      </c>
      <c r="AA242" s="57">
        <f>IF(ISNUMBER(Y242),Y242-AVERAGEIFS($Y$5:$Y$504,$C$5:$C$504,C242),"")</f>
        <v/>
      </c>
    </row>
    <row r="243" ht="15" customHeight="1" s="74">
      <c r="A243" s="56" t="inlineStr">
        <is>
          <t>SOLV</t>
        </is>
      </c>
      <c r="B243" s="56" t="inlineStr">
        <is>
          <t>Solventum</t>
        </is>
      </c>
      <c r="C243" s="56" t="inlineStr">
        <is>
          <t>Health Care</t>
        </is>
      </c>
      <c r="D243" s="56" t="inlineStr">
        <is>
          <t>Health Care Technology</t>
        </is>
      </c>
      <c r="E243" s="56" t="inlineStr">
        <is>
          <t>Saint Paul, Minnesota</t>
        </is>
      </c>
      <c r="F243" s="37">
        <f>IFERROR(VLOOKUP(E243,Metro_Map!$A$4:$B$187,2,FALSE()),E243)</f>
        <v/>
      </c>
      <c r="G243" s="37">
        <f>IF(F243="Foreign domicile","Y","N")</f>
        <v/>
      </c>
      <c r="H243" s="59" t="n">
        <v>58.88</v>
      </c>
      <c r="I243" s="59" t="n">
        <v>87.26000000000001</v>
      </c>
      <c r="J243" s="60" t="n">
        <v>0.1998359759</v>
      </c>
      <c r="K243" s="37">
        <f>IF(AND(ISNUMBER(H243),ISNUMBER(I243)),"Y","N")</f>
        <v/>
      </c>
      <c r="L243" s="39">
        <f>IF(K243="Y",I243/H243-1,"")</f>
        <v/>
      </c>
      <c r="M243" s="57">
        <f>IF(K243="Y",LN(1+L243),"")</f>
        <v/>
      </c>
      <c r="N243" s="57">
        <f>IF(K243="Y",MAX(MIN(M243,Assumptions!$C$8),Assumptions!$B$8),"")</f>
        <v/>
      </c>
      <c r="O243" s="57">
        <f>IF(K243="Y",AVERAGEIFS($N$5:$N$504,$C$5:$C$504,C243),"")</f>
        <v/>
      </c>
      <c r="P243" s="57">
        <f>IF(K243="Y",N243-O243,"")</f>
        <v/>
      </c>
      <c r="Q243" s="37">
        <f>IF(G243="N",COUNTIFS($F$5:$F$504,F243),"")</f>
        <v/>
      </c>
      <c r="R243" s="37">
        <f>IF(G243="N",COUNTIFS($F$5:$F$504,F243,$C$5:$C$504,C243)-1,"")</f>
        <v/>
      </c>
      <c r="S243" s="57">
        <f>IF(G243="N",LN(Q243),"")</f>
        <v/>
      </c>
      <c r="T243" s="57">
        <f>IF(G243="N",LN(1+R243),"")</f>
        <v/>
      </c>
      <c r="U243" s="39">
        <f>IF(AND(K243="Y",ISNUMBER(J243)),(1+L243)/(1+J243)-1,"")</f>
        <v/>
      </c>
      <c r="V243" s="57">
        <f>IF(ISNUMBER(U243),LN(1+U243),"")</f>
        <v/>
      </c>
      <c r="W243" s="57">
        <f>IF(ISNUMBER(V243),MAX(MIN(V243,Assumptions!$C$9),Assumptions!$B$9),"")</f>
        <v/>
      </c>
      <c r="X243" s="57">
        <f>IF(AND(K243="Y",ISNUMBER(J243)),LN(1+J243),"")</f>
        <v/>
      </c>
      <c r="Y243" s="57">
        <f>IF(ISNUMBER(X243),MAX(MIN(X243,Assumptions!$C$10),Assumptions!$B$10),"")</f>
        <v/>
      </c>
      <c r="Z243" s="57">
        <f>IF(ISNUMBER(W243),W243-AVERAGEIFS($W$5:$W$504,$C$5:$C$504,C243),"")</f>
        <v/>
      </c>
      <c r="AA243" s="57">
        <f>IF(ISNUMBER(Y243),Y243-AVERAGEIFS($Y$5:$Y$504,$C$5:$C$504,C243),"")</f>
        <v/>
      </c>
    </row>
    <row r="244" ht="15" customHeight="1" s="74">
      <c r="A244" s="56" t="inlineStr">
        <is>
          <t>TECH</t>
        </is>
      </c>
      <c r="B244" s="56" t="inlineStr">
        <is>
          <t>Bio-Techne</t>
        </is>
      </c>
      <c r="C244" s="56" t="inlineStr">
        <is>
          <t>Health Care</t>
        </is>
      </c>
      <c r="D244" s="56" t="inlineStr">
        <is>
          <t>Life Sciences Tools &amp; Services</t>
        </is>
      </c>
      <c r="E244" s="56" t="inlineStr">
        <is>
          <t>Minneapolis, Minnesota</t>
        </is>
      </c>
      <c r="F244" s="37">
        <f>IFERROR(VLOOKUP(E244,Metro_Map!$A$4:$B$187,2,FALSE()),E244)</f>
        <v/>
      </c>
      <c r="G244" s="37">
        <f>IF(F244="Foreign domicile","Y","N")</f>
        <v/>
      </c>
      <c r="H244" s="59" t="n">
        <v>81.59</v>
      </c>
      <c r="I244" s="59" t="n">
        <v>72.5</v>
      </c>
      <c r="J244" s="60" t="n">
        <v>-0.06531821694999999</v>
      </c>
      <c r="K244" s="37">
        <f>IF(AND(ISNUMBER(H244),ISNUMBER(I244)),"Y","N")</f>
        <v/>
      </c>
      <c r="L244" s="39">
        <f>IF(K244="Y",I244/H244-1,"")</f>
        <v/>
      </c>
      <c r="M244" s="57">
        <f>IF(K244="Y",LN(1+L244),"")</f>
        <v/>
      </c>
      <c r="N244" s="57">
        <f>IF(K244="Y",MAX(MIN(M244,Assumptions!$C$8),Assumptions!$B$8),"")</f>
        <v/>
      </c>
      <c r="O244" s="57">
        <f>IF(K244="Y",AVERAGEIFS($N$5:$N$504,$C$5:$C$504,C244),"")</f>
        <v/>
      </c>
      <c r="P244" s="57">
        <f>IF(K244="Y",N244-O244,"")</f>
        <v/>
      </c>
      <c r="Q244" s="37">
        <f>IF(G244="N",COUNTIFS($F$5:$F$504,F244),"")</f>
        <v/>
      </c>
      <c r="R244" s="37">
        <f>IF(G244="N",COUNTIFS($F$5:$F$504,F244,$C$5:$C$504,C244)-1,"")</f>
        <v/>
      </c>
      <c r="S244" s="57">
        <f>IF(G244="N",LN(Q244),"")</f>
        <v/>
      </c>
      <c r="T244" s="57">
        <f>IF(G244="N",LN(1+R244),"")</f>
        <v/>
      </c>
      <c r="U244" s="39">
        <f>IF(AND(K244="Y",ISNUMBER(J244)),(1+L244)/(1+J244)-1,"")</f>
        <v/>
      </c>
      <c r="V244" s="57">
        <f>IF(ISNUMBER(U244),LN(1+U244),"")</f>
        <v/>
      </c>
      <c r="W244" s="57">
        <f>IF(ISNUMBER(V244),MAX(MIN(V244,Assumptions!$C$9),Assumptions!$B$9),"")</f>
        <v/>
      </c>
      <c r="X244" s="57">
        <f>IF(AND(K244="Y",ISNUMBER(J244)),LN(1+J244),"")</f>
        <v/>
      </c>
      <c r="Y244" s="57">
        <f>IF(ISNUMBER(X244),MAX(MIN(X244,Assumptions!$C$10),Assumptions!$B$10),"")</f>
        <v/>
      </c>
      <c r="Z244" s="57">
        <f>IF(ISNUMBER(W244),W244-AVERAGEIFS($W$5:$W$504,$C$5:$C$504,C244),"")</f>
        <v/>
      </c>
      <c r="AA244" s="57">
        <f>IF(ISNUMBER(Y244),Y244-AVERAGEIFS($Y$5:$Y$504,$C$5:$C$504,C244),"")</f>
        <v/>
      </c>
    </row>
    <row r="245" ht="15" customHeight="1" s="74">
      <c r="A245" s="56" t="inlineStr">
        <is>
          <t>TGT</t>
        </is>
      </c>
      <c r="B245" s="56" t="inlineStr">
        <is>
          <t>Target Corporation</t>
        </is>
      </c>
      <c r="C245" s="56" t="inlineStr">
        <is>
          <t>Consumer Staples</t>
        </is>
      </c>
      <c r="D245" s="56" t="inlineStr">
        <is>
          <t>Consumer Staples Merchandise Retail</t>
        </is>
      </c>
      <c r="E245" s="56" t="inlineStr">
        <is>
          <t>Minneapolis, Minnesota</t>
        </is>
      </c>
      <c r="F245" s="37">
        <f>IFERROR(VLOOKUP(E245,Metro_Map!$A$4:$B$187,2,FALSE()),E245)</f>
        <v/>
      </c>
      <c r="G245" s="37">
        <f>IF(F245="Foreign domicile","Y","N")</f>
        <v/>
      </c>
      <c r="H245" s="59" t="n">
        <v>150.41</v>
      </c>
      <c r="I245" s="59" t="n">
        <v>155.31</v>
      </c>
      <c r="J245" s="60" t="n">
        <v>0.0368236307</v>
      </c>
      <c r="K245" s="37">
        <f>IF(AND(ISNUMBER(H245),ISNUMBER(I245)),"Y","N")</f>
        <v/>
      </c>
      <c r="L245" s="39">
        <f>IF(K245="Y",I245/H245-1,"")</f>
        <v/>
      </c>
      <c r="M245" s="57">
        <f>IF(K245="Y",LN(1+L245),"")</f>
        <v/>
      </c>
      <c r="N245" s="57">
        <f>IF(K245="Y",MAX(MIN(M245,Assumptions!$C$8),Assumptions!$B$8),"")</f>
        <v/>
      </c>
      <c r="O245" s="57">
        <f>IF(K245="Y",AVERAGEIFS($N$5:$N$504,$C$5:$C$504,C245),"")</f>
        <v/>
      </c>
      <c r="P245" s="57">
        <f>IF(K245="Y",N245-O245,"")</f>
        <v/>
      </c>
      <c r="Q245" s="37">
        <f>IF(G245="N",COUNTIFS($F$5:$F$504,F245),"")</f>
        <v/>
      </c>
      <c r="R245" s="37">
        <f>IF(G245="N",COUNTIFS($F$5:$F$504,F245,$C$5:$C$504,C245)-1,"")</f>
        <v/>
      </c>
      <c r="S245" s="57">
        <f>IF(G245="N",LN(Q245),"")</f>
        <v/>
      </c>
      <c r="T245" s="57">
        <f>IF(G245="N",LN(1+R245),"")</f>
        <v/>
      </c>
      <c r="U245" s="39">
        <f>IF(AND(K245="Y",ISNUMBER(J245)),(1+L245)/(1+J245)-1,"")</f>
        <v/>
      </c>
      <c r="V245" s="57">
        <f>IF(ISNUMBER(U245),LN(1+U245),"")</f>
        <v/>
      </c>
      <c r="W245" s="57">
        <f>IF(ISNUMBER(V245),MAX(MIN(V245,Assumptions!$C$9),Assumptions!$B$9),"")</f>
        <v/>
      </c>
      <c r="X245" s="57">
        <f>IF(AND(K245="Y",ISNUMBER(J245)),LN(1+J245),"")</f>
        <v/>
      </c>
      <c r="Y245" s="57">
        <f>IF(ISNUMBER(X245),MAX(MIN(X245,Assumptions!$C$10),Assumptions!$B$10),"")</f>
        <v/>
      </c>
      <c r="Z245" s="57">
        <f>IF(ISNUMBER(W245),W245-AVERAGEIFS($W$5:$W$504,$C$5:$C$504,C245),"")</f>
        <v/>
      </c>
      <c r="AA245" s="57">
        <f>IF(ISNUMBER(Y245),Y245-AVERAGEIFS($Y$5:$Y$504,$C$5:$C$504,C245),"")</f>
        <v/>
      </c>
    </row>
    <row r="246" ht="15" customHeight="1" s="74">
      <c r="A246" s="56" t="inlineStr">
        <is>
          <t>UNH</t>
        </is>
      </c>
      <c r="B246" s="56" t="inlineStr">
        <is>
          <t>UnitedHealth Group</t>
        </is>
      </c>
      <c r="C246" s="56" t="inlineStr">
        <is>
          <t>Health Care</t>
        </is>
      </c>
      <c r="D246" s="56" t="inlineStr">
        <is>
          <t>Managed Health Care</t>
        </is>
      </c>
      <c r="E246" s="56" t="inlineStr">
        <is>
          <t>Minnetonka, Minnesota</t>
        </is>
      </c>
      <c r="F246" s="37">
        <f>IFERROR(VLOOKUP(E246,Metro_Map!$A$4:$B$187,2,FALSE()),E246)</f>
        <v/>
      </c>
      <c r="G246" s="37">
        <f>IF(F246="Foreign domicile","Y","N")</f>
        <v/>
      </c>
      <c r="H246" s="59" t="n">
        <v>576.16</v>
      </c>
      <c r="I246" s="59" t="n">
        <v>395.62</v>
      </c>
      <c r="J246" s="60" t="n">
        <v>-0.276934201</v>
      </c>
      <c r="K246" s="37">
        <f>IF(AND(ISNUMBER(H246),ISNUMBER(I246)),"Y","N")</f>
        <v/>
      </c>
      <c r="L246" s="39">
        <f>IF(K246="Y",I246/H246-1,"")</f>
        <v/>
      </c>
      <c r="M246" s="57">
        <f>IF(K246="Y",LN(1+L246),"")</f>
        <v/>
      </c>
      <c r="N246" s="57">
        <f>IF(K246="Y",MAX(MIN(M246,Assumptions!$C$8),Assumptions!$B$8),"")</f>
        <v/>
      </c>
      <c r="O246" s="57">
        <f>IF(K246="Y",AVERAGEIFS($N$5:$N$504,$C$5:$C$504,C246),"")</f>
        <v/>
      </c>
      <c r="P246" s="57">
        <f>IF(K246="Y",N246-O246,"")</f>
        <v/>
      </c>
      <c r="Q246" s="37">
        <f>IF(G246="N",COUNTIFS($F$5:$F$504,F246),"")</f>
        <v/>
      </c>
      <c r="R246" s="37">
        <f>IF(G246="N",COUNTIFS($F$5:$F$504,F246,$C$5:$C$504,C246)-1,"")</f>
        <v/>
      </c>
      <c r="S246" s="57">
        <f>IF(G246="N",LN(Q246),"")</f>
        <v/>
      </c>
      <c r="T246" s="57">
        <f>IF(G246="N",LN(1+R246),"")</f>
        <v/>
      </c>
      <c r="U246" s="39">
        <f>IF(AND(K246="Y",ISNUMBER(J246)),(1+L246)/(1+J246)-1,"")</f>
        <v/>
      </c>
      <c r="V246" s="57">
        <f>IF(ISNUMBER(U246),LN(1+U246),"")</f>
        <v/>
      </c>
      <c r="W246" s="57">
        <f>IF(ISNUMBER(V246),MAX(MIN(V246,Assumptions!$C$9),Assumptions!$B$9),"")</f>
        <v/>
      </c>
      <c r="X246" s="57">
        <f>IF(AND(K246="Y",ISNUMBER(J246)),LN(1+J246),"")</f>
        <v/>
      </c>
      <c r="Y246" s="57">
        <f>IF(ISNUMBER(X246),MAX(MIN(X246,Assumptions!$C$10),Assumptions!$B$10),"")</f>
        <v/>
      </c>
      <c r="Z246" s="57">
        <f>IF(ISNUMBER(W246),W246-AVERAGEIFS($W$5:$W$504,$C$5:$C$504,C246),"")</f>
        <v/>
      </c>
      <c r="AA246" s="57">
        <f>IF(ISNUMBER(Y246),Y246-AVERAGEIFS($Y$5:$Y$504,$C$5:$C$504,C246),"")</f>
        <v/>
      </c>
    </row>
    <row r="247" ht="15" customHeight="1" s="74">
      <c r="A247" s="56" t="inlineStr">
        <is>
          <t>USB</t>
        </is>
      </c>
      <c r="B247" s="56" t="inlineStr">
        <is>
          <t>U.S. Bank</t>
        </is>
      </c>
      <c r="C247" s="56" t="inlineStr">
        <is>
          <t>Financials</t>
        </is>
      </c>
      <c r="D247" s="56" t="inlineStr">
        <is>
          <t>Diversified Banks</t>
        </is>
      </c>
      <c r="E247" s="56" t="inlineStr">
        <is>
          <t>Minneapolis, Minnesota</t>
        </is>
      </c>
      <c r="F247" s="37">
        <f>IFERROR(VLOOKUP(E247,Metro_Map!$A$4:$B$187,2,FALSE()),E247)</f>
        <v/>
      </c>
      <c r="G247" s="37">
        <f>IF(F247="Foreign domicile","Y","N")</f>
        <v/>
      </c>
      <c r="H247" s="59" t="n">
        <v>44.88</v>
      </c>
      <c r="I247" s="59" t="n">
        <v>56.26</v>
      </c>
      <c r="J247" s="60" t="n">
        <v>0.2056290695</v>
      </c>
      <c r="K247" s="37">
        <f>IF(AND(ISNUMBER(H247),ISNUMBER(I247)),"Y","N")</f>
        <v/>
      </c>
      <c r="L247" s="39">
        <f>IF(K247="Y",I247/H247-1,"")</f>
        <v/>
      </c>
      <c r="M247" s="57">
        <f>IF(K247="Y",LN(1+L247),"")</f>
        <v/>
      </c>
      <c r="N247" s="57">
        <f>IF(K247="Y",MAX(MIN(M247,Assumptions!$C$8),Assumptions!$B$8),"")</f>
        <v/>
      </c>
      <c r="O247" s="57">
        <f>IF(K247="Y",AVERAGEIFS($N$5:$N$504,$C$5:$C$504,C247),"")</f>
        <v/>
      </c>
      <c r="P247" s="57">
        <f>IF(K247="Y",N247-O247,"")</f>
        <v/>
      </c>
      <c r="Q247" s="37">
        <f>IF(G247="N",COUNTIFS($F$5:$F$504,F247),"")</f>
        <v/>
      </c>
      <c r="R247" s="37">
        <f>IF(G247="N",COUNTIFS($F$5:$F$504,F247,$C$5:$C$504,C247)-1,"")</f>
        <v/>
      </c>
      <c r="S247" s="57">
        <f>IF(G247="N",LN(Q247),"")</f>
        <v/>
      </c>
      <c r="T247" s="57">
        <f>IF(G247="N",LN(1+R247),"")</f>
        <v/>
      </c>
      <c r="U247" s="39">
        <f>IF(AND(K247="Y",ISNUMBER(J247)),(1+L247)/(1+J247)-1,"")</f>
        <v/>
      </c>
      <c r="V247" s="57">
        <f>IF(ISNUMBER(U247),LN(1+U247),"")</f>
        <v/>
      </c>
      <c r="W247" s="57">
        <f>IF(ISNUMBER(V247),MAX(MIN(V247,Assumptions!$C$9),Assumptions!$B$9),"")</f>
        <v/>
      </c>
      <c r="X247" s="57">
        <f>IF(AND(K247="Y",ISNUMBER(J247)),LN(1+J247),"")</f>
        <v/>
      </c>
      <c r="Y247" s="57">
        <f>IF(ISNUMBER(X247),MAX(MIN(X247,Assumptions!$C$10),Assumptions!$B$10),"")</f>
        <v/>
      </c>
      <c r="Z247" s="57">
        <f>IF(ISNUMBER(W247),W247-AVERAGEIFS($W$5:$W$504,$C$5:$C$504,C247),"")</f>
        <v/>
      </c>
      <c r="AA247" s="57">
        <f>IF(ISNUMBER(Y247),Y247-AVERAGEIFS($Y$5:$Y$504,$C$5:$C$504,C247),"")</f>
        <v/>
      </c>
    </row>
    <row r="248" ht="15" customHeight="1" s="74">
      <c r="A248" s="56" t="inlineStr">
        <is>
          <t>XEL</t>
        </is>
      </c>
      <c r="B248" s="56" t="inlineStr">
        <is>
          <t>Xcel Energy</t>
        </is>
      </c>
      <c r="C248" s="56" t="inlineStr">
        <is>
          <t>Utilities</t>
        </is>
      </c>
      <c r="D248" s="56" t="inlineStr">
        <is>
          <t>Multi-Utilities</t>
        </is>
      </c>
      <c r="E248" s="56" t="inlineStr">
        <is>
          <t>Minneapolis, Minnesota</t>
        </is>
      </c>
      <c r="F248" s="37">
        <f>IFERROR(VLOOKUP(E248,Metro_Map!$A$4:$B$187,2,FALSE()),E248)</f>
        <v/>
      </c>
      <c r="G248" s="37">
        <f>IF(F248="Foreign domicile","Y","N")</f>
        <v/>
      </c>
      <c r="H248" s="59" t="n">
        <v>58.28</v>
      </c>
      <c r="I248" s="59" t="n">
        <v>75.36</v>
      </c>
      <c r="J248" s="60" t="n">
        <v>0.1328207448</v>
      </c>
      <c r="K248" s="37">
        <f>IF(AND(ISNUMBER(H248),ISNUMBER(I248)),"Y","N")</f>
        <v/>
      </c>
      <c r="L248" s="39">
        <f>IF(K248="Y",I248/H248-1,"")</f>
        <v/>
      </c>
      <c r="M248" s="57">
        <f>IF(K248="Y",LN(1+L248),"")</f>
        <v/>
      </c>
      <c r="N248" s="57">
        <f>IF(K248="Y",MAX(MIN(M248,Assumptions!$C$8),Assumptions!$B$8),"")</f>
        <v/>
      </c>
      <c r="O248" s="57">
        <f>IF(K248="Y",AVERAGEIFS($N$5:$N$504,$C$5:$C$504,C248),"")</f>
        <v/>
      </c>
      <c r="P248" s="57">
        <f>IF(K248="Y",N248-O248,"")</f>
        <v/>
      </c>
      <c r="Q248" s="37">
        <f>IF(G248="N",COUNTIFS($F$5:$F$504,F248),"")</f>
        <v/>
      </c>
      <c r="R248" s="37">
        <f>IF(G248="N",COUNTIFS($F$5:$F$504,F248,$C$5:$C$504,C248)-1,"")</f>
        <v/>
      </c>
      <c r="S248" s="57">
        <f>IF(G248="N",LN(Q248),"")</f>
        <v/>
      </c>
      <c r="T248" s="57">
        <f>IF(G248="N",LN(1+R248),"")</f>
        <v/>
      </c>
      <c r="U248" s="39">
        <f>IF(AND(K248="Y",ISNUMBER(J248)),(1+L248)/(1+J248)-1,"")</f>
        <v/>
      </c>
      <c r="V248" s="57">
        <f>IF(ISNUMBER(U248),LN(1+U248),"")</f>
        <v/>
      </c>
      <c r="W248" s="57">
        <f>IF(ISNUMBER(V248),MAX(MIN(V248,Assumptions!$C$9),Assumptions!$B$9),"")</f>
        <v/>
      </c>
      <c r="X248" s="57">
        <f>IF(AND(K248="Y",ISNUMBER(J248)),LN(1+J248),"")</f>
        <v/>
      </c>
      <c r="Y248" s="57">
        <f>IF(ISNUMBER(X248),MAX(MIN(X248,Assumptions!$C$10),Assumptions!$B$10),"")</f>
        <v/>
      </c>
      <c r="Z248" s="57">
        <f>IF(ISNUMBER(W248),W248-AVERAGEIFS($W$5:$W$504,$C$5:$C$504,C248),"")</f>
        <v/>
      </c>
      <c r="AA248" s="57">
        <f>IF(ISNUMBER(Y248),Y248-AVERAGEIFS($Y$5:$Y$504,$C$5:$C$504,C248),"")</f>
        <v/>
      </c>
    </row>
    <row r="249" ht="15" customHeight="1" s="74">
      <c r="A249" s="56" t="inlineStr">
        <is>
          <t>DE</t>
        </is>
      </c>
      <c r="B249" s="56" t="inlineStr">
        <is>
          <t>Deere &amp; Company</t>
        </is>
      </c>
      <c r="C249" s="56" t="inlineStr">
        <is>
          <t>Industrials</t>
        </is>
      </c>
      <c r="D249" s="56" t="inlineStr">
        <is>
          <t>Agricultural &amp; Farm Machinery</t>
        </is>
      </c>
      <c r="E249" s="56" t="inlineStr">
        <is>
          <t>Moline, Illinois</t>
        </is>
      </c>
      <c r="F249" s="37">
        <f>IFERROR(VLOOKUP(E249,Metro_Map!$A$4:$B$187,2,FALSE()),E249)</f>
        <v/>
      </c>
      <c r="G249" s="37">
        <f>IF(F249="Foreign domicile","Y","N")</f>
        <v/>
      </c>
      <c r="H249" s="59" t="n">
        <v>371.98</v>
      </c>
      <c r="I249" s="59" t="n">
        <v>650.38</v>
      </c>
      <c r="J249" s="60" t="n">
        <v>0.6301920723</v>
      </c>
      <c r="K249" s="37">
        <f>IF(AND(ISNUMBER(H249),ISNUMBER(I249)),"Y","N")</f>
        <v/>
      </c>
      <c r="L249" s="39">
        <f>IF(K249="Y",I249/H249-1,"")</f>
        <v/>
      </c>
      <c r="M249" s="57">
        <f>IF(K249="Y",LN(1+L249),"")</f>
        <v/>
      </c>
      <c r="N249" s="57">
        <f>IF(K249="Y",MAX(MIN(M249,Assumptions!$C$8),Assumptions!$B$8),"")</f>
        <v/>
      </c>
      <c r="O249" s="57">
        <f>IF(K249="Y",AVERAGEIFS($N$5:$N$504,$C$5:$C$504,C249),"")</f>
        <v/>
      </c>
      <c r="P249" s="57">
        <f>IF(K249="Y",N249-O249,"")</f>
        <v/>
      </c>
      <c r="Q249" s="37">
        <f>IF(G249="N",COUNTIFS($F$5:$F$504,F249),"")</f>
        <v/>
      </c>
      <c r="R249" s="37">
        <f>IF(G249="N",COUNTIFS($F$5:$F$504,F249,$C$5:$C$504,C249)-1,"")</f>
        <v/>
      </c>
      <c r="S249" s="57">
        <f>IF(G249="N",LN(Q249),"")</f>
        <v/>
      </c>
      <c r="T249" s="57">
        <f>IF(G249="N",LN(1+R249),"")</f>
        <v/>
      </c>
      <c r="U249" s="39">
        <f>IF(AND(K249="Y",ISNUMBER(J249)),(1+L249)/(1+J249)-1,"")</f>
        <v/>
      </c>
      <c r="V249" s="57">
        <f>IF(ISNUMBER(U249),LN(1+U249),"")</f>
        <v/>
      </c>
      <c r="W249" s="57">
        <f>IF(ISNUMBER(V249),MAX(MIN(V249,Assumptions!$C$9),Assumptions!$B$9),"")</f>
        <v/>
      </c>
      <c r="X249" s="57">
        <f>IF(AND(K249="Y",ISNUMBER(J249)),LN(1+J249),"")</f>
        <v/>
      </c>
      <c r="Y249" s="57">
        <f>IF(ISNUMBER(X249),MAX(MIN(X249,Assumptions!$C$10),Assumptions!$B$10),"")</f>
        <v/>
      </c>
      <c r="Z249" s="57">
        <f>IF(ISNUMBER(W249),W249-AVERAGEIFS($W$5:$W$504,$C$5:$C$504,C249),"")</f>
        <v/>
      </c>
      <c r="AA249" s="57">
        <f>IF(ISNUMBER(Y249),Y249-AVERAGEIFS($Y$5:$Y$504,$C$5:$C$504,C249),"")</f>
        <v/>
      </c>
    </row>
    <row r="250" ht="15" customHeight="1" s="74">
      <c r="A250" s="56" t="inlineStr">
        <is>
          <t>JKHY</t>
        </is>
      </c>
      <c r="B250" s="56" t="inlineStr">
        <is>
          <t>Jack Henry &amp; Associates</t>
        </is>
      </c>
      <c r="C250" s="56" t="inlineStr">
        <is>
          <t>Financials</t>
        </is>
      </c>
      <c r="D250" s="56" t="inlineStr">
        <is>
          <t>Transaction &amp; Payment Processing Services</t>
        </is>
      </c>
      <c r="E250" s="56" t="inlineStr">
        <is>
          <t>Monett, Missouri</t>
        </is>
      </c>
      <c r="F250" s="37">
        <f>IFERROR(VLOOKUP(E250,Metro_Map!$A$4:$B$187,2,FALSE()),E250)</f>
        <v/>
      </c>
      <c r="G250" s="37">
        <f>IF(F250="Foreign domicile","Y","N")</f>
        <v/>
      </c>
      <c r="H250" s="59" t="n">
        <v>171.48</v>
      </c>
      <c r="I250" s="59" t="n">
        <v>155.26</v>
      </c>
      <c r="J250" s="60" t="n">
        <v>-0.1593898232</v>
      </c>
      <c r="K250" s="37">
        <f>IF(AND(ISNUMBER(H250),ISNUMBER(I250)),"Y","N")</f>
        <v/>
      </c>
      <c r="L250" s="39">
        <f>IF(K250="Y",I250/H250-1,"")</f>
        <v/>
      </c>
      <c r="M250" s="57">
        <f>IF(K250="Y",LN(1+L250),"")</f>
        <v/>
      </c>
      <c r="N250" s="57">
        <f>IF(K250="Y",MAX(MIN(M250,Assumptions!$C$8),Assumptions!$B$8),"")</f>
        <v/>
      </c>
      <c r="O250" s="57">
        <f>IF(K250="Y",AVERAGEIFS($N$5:$N$504,$C$5:$C$504,C250),"")</f>
        <v/>
      </c>
      <c r="P250" s="57">
        <f>IF(K250="Y",N250-O250,"")</f>
        <v/>
      </c>
      <c r="Q250" s="37">
        <f>IF(G250="N",COUNTIFS($F$5:$F$504,F250),"")</f>
        <v/>
      </c>
      <c r="R250" s="37">
        <f>IF(G250="N",COUNTIFS($F$5:$F$504,F250,$C$5:$C$504,C250)-1,"")</f>
        <v/>
      </c>
      <c r="S250" s="57">
        <f>IF(G250="N",LN(Q250),"")</f>
        <v/>
      </c>
      <c r="T250" s="57">
        <f>IF(G250="N",LN(1+R250),"")</f>
        <v/>
      </c>
      <c r="U250" s="39">
        <f>IF(AND(K250="Y",ISNUMBER(J250)),(1+L250)/(1+J250)-1,"")</f>
        <v/>
      </c>
      <c r="V250" s="57">
        <f>IF(ISNUMBER(U250),LN(1+U250),"")</f>
        <v/>
      </c>
      <c r="W250" s="57">
        <f>IF(ISNUMBER(V250),MAX(MIN(V250,Assumptions!$C$9),Assumptions!$B$9),"")</f>
        <v/>
      </c>
      <c r="X250" s="57">
        <f>IF(AND(K250="Y",ISNUMBER(J250)),LN(1+J250),"")</f>
        <v/>
      </c>
      <c r="Y250" s="57">
        <f>IF(ISNUMBER(X250),MAX(MIN(X250,Assumptions!$C$10),Assumptions!$B$10),"")</f>
        <v/>
      </c>
      <c r="Z250" s="57">
        <f>IF(ISNUMBER(W250),W250-AVERAGEIFS($W$5:$W$504,$C$5:$C$504,C250),"")</f>
        <v/>
      </c>
      <c r="AA250" s="57">
        <f>IF(ISNUMBER(Y250),Y250-AVERAGEIFS($Y$5:$Y$504,$C$5:$C$504,C250),"")</f>
        <v/>
      </c>
    </row>
    <row r="251" ht="15" customHeight="1" s="74">
      <c r="A251" s="56" t="inlineStr">
        <is>
          <t>DG</t>
        </is>
      </c>
      <c r="B251" s="56" t="inlineStr">
        <is>
          <t>Dollar General</t>
        </is>
      </c>
      <c r="C251" s="56" t="inlineStr">
        <is>
          <t>Consumer Staples</t>
        </is>
      </c>
      <c r="D251" s="56" t="inlineStr">
        <is>
          <t>Consumer Staples Merchandise Retail</t>
        </is>
      </c>
      <c r="E251" s="56" t="inlineStr">
        <is>
          <t>Goodlettsville, Tennessee</t>
        </is>
      </c>
      <c r="F251" s="37">
        <f>IFERROR(VLOOKUP(E251,Metro_Map!$A$4:$B$187,2,FALSE()),E251)</f>
        <v/>
      </c>
      <c r="G251" s="37">
        <f>IF(F251="Foreign domicile","Y","N")</f>
        <v/>
      </c>
      <c r="H251" s="59" t="n">
        <v>120.39</v>
      </c>
      <c r="I251" s="59" t="n">
        <v>129.94</v>
      </c>
      <c r="J251" s="60" t="n">
        <v>0.6316047567</v>
      </c>
      <c r="K251" s="37">
        <f>IF(AND(ISNUMBER(H251),ISNUMBER(I251)),"Y","N")</f>
        <v/>
      </c>
      <c r="L251" s="39">
        <f>IF(K251="Y",I251/H251-1,"")</f>
        <v/>
      </c>
      <c r="M251" s="57">
        <f>IF(K251="Y",LN(1+L251),"")</f>
        <v/>
      </c>
      <c r="N251" s="57">
        <f>IF(K251="Y",MAX(MIN(M251,Assumptions!$C$8),Assumptions!$B$8),"")</f>
        <v/>
      </c>
      <c r="O251" s="57">
        <f>IF(K251="Y",AVERAGEIFS($N$5:$N$504,$C$5:$C$504,C251),"")</f>
        <v/>
      </c>
      <c r="P251" s="57">
        <f>IF(K251="Y",N251-O251,"")</f>
        <v/>
      </c>
      <c r="Q251" s="37">
        <f>IF(G251="N",COUNTIFS($F$5:$F$504,F251),"")</f>
        <v/>
      </c>
      <c r="R251" s="37">
        <f>IF(G251="N",COUNTIFS($F$5:$F$504,F251,$C$5:$C$504,C251)-1,"")</f>
        <v/>
      </c>
      <c r="S251" s="57">
        <f>IF(G251="N",LN(Q251),"")</f>
        <v/>
      </c>
      <c r="T251" s="57">
        <f>IF(G251="N",LN(1+R251),"")</f>
        <v/>
      </c>
      <c r="U251" s="39">
        <f>IF(AND(K251="Y",ISNUMBER(J251)),(1+L251)/(1+J251)-1,"")</f>
        <v/>
      </c>
      <c r="V251" s="57">
        <f>IF(ISNUMBER(U251),LN(1+U251),"")</f>
        <v/>
      </c>
      <c r="W251" s="57">
        <f>IF(ISNUMBER(V251),MAX(MIN(V251,Assumptions!$C$9),Assumptions!$B$9),"")</f>
        <v/>
      </c>
      <c r="X251" s="57">
        <f>IF(AND(K251="Y",ISNUMBER(J251)),LN(1+J251),"")</f>
        <v/>
      </c>
      <c r="Y251" s="57">
        <f>IF(ISNUMBER(X251),MAX(MIN(X251,Assumptions!$C$10),Assumptions!$B$10),"")</f>
        <v/>
      </c>
      <c r="Z251" s="57">
        <f>IF(ISNUMBER(W251),W251-AVERAGEIFS($W$5:$W$504,$C$5:$C$504,C251),"")</f>
        <v/>
      </c>
      <c r="AA251" s="57">
        <f>IF(ISNUMBER(Y251),Y251-AVERAGEIFS($Y$5:$Y$504,$C$5:$C$504,C251),"")</f>
        <v/>
      </c>
    </row>
    <row r="252" ht="15" customHeight="1" s="74">
      <c r="A252" s="56" t="inlineStr">
        <is>
          <t>HCA</t>
        </is>
      </c>
      <c r="B252" s="56" t="inlineStr">
        <is>
          <t>HCA Healthcare</t>
        </is>
      </c>
      <c r="C252" s="56" t="inlineStr">
        <is>
          <t>Health Care</t>
        </is>
      </c>
      <c r="D252" s="56" t="inlineStr">
        <is>
          <t>Health Care Facilities</t>
        </is>
      </c>
      <c r="E252" s="56" t="inlineStr">
        <is>
          <t>Nashville, Tennessee</t>
        </is>
      </c>
      <c r="F252" s="37">
        <f>IFERROR(VLOOKUP(E252,Metro_Map!$A$4:$B$187,2,FALSE()),E252)</f>
        <v/>
      </c>
      <c r="G252" s="37">
        <f>IF(F252="Foreign domicile","Y","N")</f>
        <v/>
      </c>
      <c r="H252" s="59" t="n">
        <v>363.05</v>
      </c>
      <c r="I252" s="59" t="n">
        <v>470.44</v>
      </c>
      <c r="J252" s="60" t="n">
        <v>0.280859652</v>
      </c>
      <c r="K252" s="37">
        <f>IF(AND(ISNUMBER(H252),ISNUMBER(I252)),"Y","N")</f>
        <v/>
      </c>
      <c r="L252" s="39">
        <f>IF(K252="Y",I252/H252-1,"")</f>
        <v/>
      </c>
      <c r="M252" s="57">
        <f>IF(K252="Y",LN(1+L252),"")</f>
        <v/>
      </c>
      <c r="N252" s="57">
        <f>IF(K252="Y",MAX(MIN(M252,Assumptions!$C$8),Assumptions!$B$8),"")</f>
        <v/>
      </c>
      <c r="O252" s="57">
        <f>IF(K252="Y",AVERAGEIFS($N$5:$N$504,$C$5:$C$504,C252),"")</f>
        <v/>
      </c>
      <c r="P252" s="57">
        <f>IF(K252="Y",N252-O252,"")</f>
        <v/>
      </c>
      <c r="Q252" s="37">
        <f>IF(G252="N",COUNTIFS($F$5:$F$504,F252),"")</f>
        <v/>
      </c>
      <c r="R252" s="37">
        <f>IF(G252="N",COUNTIFS($F$5:$F$504,F252,$C$5:$C$504,C252)-1,"")</f>
        <v/>
      </c>
      <c r="S252" s="57">
        <f>IF(G252="N",LN(Q252),"")</f>
        <v/>
      </c>
      <c r="T252" s="57">
        <f>IF(G252="N",LN(1+R252),"")</f>
        <v/>
      </c>
      <c r="U252" s="39">
        <f>IF(AND(K252="Y",ISNUMBER(J252)),(1+L252)/(1+J252)-1,"")</f>
        <v/>
      </c>
      <c r="V252" s="57">
        <f>IF(ISNUMBER(U252),LN(1+U252),"")</f>
        <v/>
      </c>
      <c r="W252" s="57">
        <f>IF(ISNUMBER(V252),MAX(MIN(V252,Assumptions!$C$9),Assumptions!$B$9),"")</f>
        <v/>
      </c>
      <c r="X252" s="57">
        <f>IF(AND(K252="Y",ISNUMBER(J252)),LN(1+J252),"")</f>
        <v/>
      </c>
      <c r="Y252" s="57">
        <f>IF(ISNUMBER(X252),MAX(MIN(X252,Assumptions!$C$10),Assumptions!$B$10),"")</f>
        <v/>
      </c>
      <c r="Z252" s="57">
        <f>IF(ISNUMBER(W252),W252-AVERAGEIFS($W$5:$W$504,$C$5:$C$504,C252),"")</f>
        <v/>
      </c>
      <c r="AA252" s="57">
        <f>IF(ISNUMBER(Y252),Y252-AVERAGEIFS($Y$5:$Y$504,$C$5:$C$504,C252),"")</f>
        <v/>
      </c>
    </row>
    <row r="253" ht="15" customHeight="1" s="74">
      <c r="A253" s="56" t="inlineStr">
        <is>
          <t>TSCO</t>
        </is>
      </c>
      <c r="B253" s="56" t="inlineStr">
        <is>
          <t>Tractor Supply</t>
        </is>
      </c>
      <c r="C253" s="56" t="inlineStr">
        <is>
          <t>Consumer Discretionary</t>
        </is>
      </c>
      <c r="D253" s="56" t="inlineStr">
        <is>
          <t>Other Specialty Retail</t>
        </is>
      </c>
      <c r="E253" s="56" t="inlineStr">
        <is>
          <t>Brentwood, Tennessee</t>
        </is>
      </c>
      <c r="F253" s="37">
        <f>IFERROR(VLOOKUP(E253,Metro_Map!$A$4:$B$187,2,FALSE()),E253)</f>
        <v/>
      </c>
      <c r="G253" s="37">
        <f>IF(F253="Foreign domicile","Y","N")</f>
        <v/>
      </c>
      <c r="H253" s="59" t="n">
        <v>52.66</v>
      </c>
      <c r="I253" s="59" t="n">
        <v>32.74</v>
      </c>
      <c r="J253" s="60" t="n">
        <v>-0.4040550326</v>
      </c>
      <c r="K253" s="37">
        <f>IF(AND(ISNUMBER(H253),ISNUMBER(I253)),"Y","N")</f>
        <v/>
      </c>
      <c r="L253" s="39">
        <f>IF(K253="Y",I253/H253-1,"")</f>
        <v/>
      </c>
      <c r="M253" s="57">
        <f>IF(K253="Y",LN(1+L253),"")</f>
        <v/>
      </c>
      <c r="N253" s="57">
        <f>IF(K253="Y",MAX(MIN(M253,Assumptions!$C$8),Assumptions!$B$8),"")</f>
        <v/>
      </c>
      <c r="O253" s="57">
        <f>IF(K253="Y",AVERAGEIFS($N$5:$N$504,$C$5:$C$504,C253),"")</f>
        <v/>
      </c>
      <c r="P253" s="57">
        <f>IF(K253="Y",N253-O253,"")</f>
        <v/>
      </c>
      <c r="Q253" s="37">
        <f>IF(G253="N",COUNTIFS($F$5:$F$504,F253),"")</f>
        <v/>
      </c>
      <c r="R253" s="37">
        <f>IF(G253="N",COUNTIFS($F$5:$F$504,F253,$C$5:$C$504,C253)-1,"")</f>
        <v/>
      </c>
      <c r="S253" s="57">
        <f>IF(G253="N",LN(Q253),"")</f>
        <v/>
      </c>
      <c r="T253" s="57">
        <f>IF(G253="N",LN(1+R253),"")</f>
        <v/>
      </c>
      <c r="U253" s="39">
        <f>IF(AND(K253="Y",ISNUMBER(J253)),(1+L253)/(1+J253)-1,"")</f>
        <v/>
      </c>
      <c r="V253" s="57">
        <f>IF(ISNUMBER(U253),LN(1+U253),"")</f>
        <v/>
      </c>
      <c r="W253" s="57">
        <f>IF(ISNUMBER(V253),MAX(MIN(V253,Assumptions!$C$9),Assumptions!$B$9),"")</f>
        <v/>
      </c>
      <c r="X253" s="57">
        <f>IF(AND(K253="Y",ISNUMBER(J253)),LN(1+J253),"")</f>
        <v/>
      </c>
      <c r="Y253" s="57">
        <f>IF(ISNUMBER(X253),MAX(MIN(X253,Assumptions!$C$10),Assumptions!$B$10),"")</f>
        <v/>
      </c>
      <c r="Z253" s="57">
        <f>IF(ISNUMBER(W253),W253-AVERAGEIFS($W$5:$W$504,$C$5:$C$504,C253),"")</f>
        <v/>
      </c>
      <c r="AA253" s="57">
        <f>IF(ISNUMBER(Y253),Y253-AVERAGEIFS($Y$5:$Y$504,$C$5:$C$504,C253),"")</f>
        <v/>
      </c>
    </row>
    <row r="254" ht="15" customHeight="1" s="74">
      <c r="A254" s="56" t="inlineStr">
        <is>
          <t>ETR</t>
        </is>
      </c>
      <c r="B254" s="56" t="inlineStr">
        <is>
          <t>Entergy</t>
        </is>
      </c>
      <c r="C254" s="56" t="inlineStr">
        <is>
          <t>Utilities</t>
        </is>
      </c>
      <c r="D254" s="56" t="inlineStr">
        <is>
          <t>Electric Utilities</t>
        </is>
      </c>
      <c r="E254" s="56" t="inlineStr">
        <is>
          <t>New Orleans, Louisiana</t>
        </is>
      </c>
      <c r="F254" s="37">
        <f>IFERROR(VLOOKUP(E254,Metro_Map!$A$4:$B$187,2,FALSE()),E254)</f>
        <v/>
      </c>
      <c r="G254" s="37">
        <f>IF(F254="Foreign domicile","Y","N")</f>
        <v/>
      </c>
      <c r="H254" s="59" t="n">
        <v>57.99</v>
      </c>
      <c r="I254" s="59" t="n">
        <v>104.5</v>
      </c>
      <c r="J254" s="60" t="n">
        <v>0.4192133754</v>
      </c>
      <c r="K254" s="37">
        <f>IF(AND(ISNUMBER(H254),ISNUMBER(I254)),"Y","N")</f>
        <v/>
      </c>
      <c r="L254" s="39">
        <f>IF(K254="Y",I254/H254-1,"")</f>
        <v/>
      </c>
      <c r="M254" s="57">
        <f>IF(K254="Y",LN(1+L254),"")</f>
        <v/>
      </c>
      <c r="N254" s="57">
        <f>IF(K254="Y",MAX(MIN(M254,Assumptions!$C$8),Assumptions!$B$8),"")</f>
        <v/>
      </c>
      <c r="O254" s="57">
        <f>IF(K254="Y",AVERAGEIFS($N$5:$N$504,$C$5:$C$504,C254),"")</f>
        <v/>
      </c>
      <c r="P254" s="57">
        <f>IF(K254="Y",N254-O254,"")</f>
        <v/>
      </c>
      <c r="Q254" s="37">
        <f>IF(G254="N",COUNTIFS($F$5:$F$504,F254),"")</f>
        <v/>
      </c>
      <c r="R254" s="37">
        <f>IF(G254="N",COUNTIFS($F$5:$F$504,F254,$C$5:$C$504,C254)-1,"")</f>
        <v/>
      </c>
      <c r="S254" s="57">
        <f>IF(G254="N",LN(Q254),"")</f>
        <v/>
      </c>
      <c r="T254" s="57">
        <f>IF(G254="N",LN(1+R254),"")</f>
        <v/>
      </c>
      <c r="U254" s="39">
        <f>IF(AND(K254="Y",ISNUMBER(J254)),(1+L254)/(1+J254)-1,"")</f>
        <v/>
      </c>
      <c r="V254" s="57">
        <f>IF(ISNUMBER(U254),LN(1+U254),"")</f>
        <v/>
      </c>
      <c r="W254" s="57">
        <f>IF(ISNUMBER(V254),MAX(MIN(V254,Assumptions!$C$9),Assumptions!$B$9),"")</f>
        <v/>
      </c>
      <c r="X254" s="57">
        <f>IF(AND(K254="Y",ISNUMBER(J254)),LN(1+J254),"")</f>
        <v/>
      </c>
      <c r="Y254" s="57">
        <f>IF(ISNUMBER(X254),MAX(MIN(X254,Assumptions!$C$10),Assumptions!$B$10),"")</f>
        <v/>
      </c>
      <c r="Z254" s="57">
        <f>IF(ISNUMBER(W254),W254-AVERAGEIFS($W$5:$W$504,$C$5:$C$504,C254),"")</f>
        <v/>
      </c>
      <c r="AA254" s="57">
        <f>IF(ISNUMBER(Y254),Y254-AVERAGEIFS($Y$5:$Y$504,$C$5:$C$504,C254),"")</f>
        <v/>
      </c>
    </row>
    <row r="255" ht="15" customHeight="1" s="74">
      <c r="A255" s="56" t="inlineStr">
        <is>
          <t>ADP</t>
        </is>
      </c>
      <c r="B255" s="56" t="inlineStr">
        <is>
          <t>Automatic Data Processing</t>
        </is>
      </c>
      <c r="C255" s="56" t="inlineStr">
        <is>
          <t>Industrials</t>
        </is>
      </c>
      <c r="D255" s="56" t="inlineStr">
        <is>
          <t>Human Resource &amp; Employment Services</t>
        </is>
      </c>
      <c r="E255" s="56" t="inlineStr">
        <is>
          <t>Roseland, New Jersey</t>
        </is>
      </c>
      <c r="F255" s="37">
        <f>IFERROR(VLOOKUP(E255,Metro_Map!$A$4:$B$187,2,FALSE()),E255)</f>
        <v/>
      </c>
      <c r="G255" s="37">
        <f>IF(F255="Foreign domicile","Y","N")</f>
        <v/>
      </c>
      <c r="H255" s="59" t="n">
        <v>262.62</v>
      </c>
      <c r="I255" s="59" t="n">
        <v>280.32</v>
      </c>
      <c r="J255" s="60" t="n">
        <v>-0.01126450993</v>
      </c>
      <c r="K255" s="37">
        <f>IF(AND(ISNUMBER(H255),ISNUMBER(I255)),"Y","N")</f>
        <v/>
      </c>
      <c r="L255" s="39">
        <f>IF(K255="Y",I255/H255-1,"")</f>
        <v/>
      </c>
      <c r="M255" s="57">
        <f>IF(K255="Y",LN(1+L255),"")</f>
        <v/>
      </c>
      <c r="N255" s="57">
        <f>IF(K255="Y",MAX(MIN(M255,Assumptions!$C$8),Assumptions!$B$8),"")</f>
        <v/>
      </c>
      <c r="O255" s="57">
        <f>IF(K255="Y",AVERAGEIFS($N$5:$N$504,$C$5:$C$504,C255),"")</f>
        <v/>
      </c>
      <c r="P255" s="57">
        <f>IF(K255="Y",N255-O255,"")</f>
        <v/>
      </c>
      <c r="Q255" s="37">
        <f>IF(G255="N",COUNTIFS($F$5:$F$504,F255),"")</f>
        <v/>
      </c>
      <c r="R255" s="37">
        <f>IF(G255="N",COUNTIFS($F$5:$F$504,F255,$C$5:$C$504,C255)-1,"")</f>
        <v/>
      </c>
      <c r="S255" s="57">
        <f>IF(G255="N",LN(Q255),"")</f>
        <v/>
      </c>
      <c r="T255" s="57">
        <f>IF(G255="N",LN(1+R255),"")</f>
        <v/>
      </c>
      <c r="U255" s="39">
        <f>IF(AND(K255="Y",ISNUMBER(J255)),(1+L255)/(1+J255)-1,"")</f>
        <v/>
      </c>
      <c r="V255" s="57">
        <f>IF(ISNUMBER(U255),LN(1+U255),"")</f>
        <v/>
      </c>
      <c r="W255" s="57">
        <f>IF(ISNUMBER(V255),MAX(MIN(V255,Assumptions!$C$9),Assumptions!$B$9),"")</f>
        <v/>
      </c>
      <c r="X255" s="57">
        <f>IF(AND(K255="Y",ISNUMBER(J255)),LN(1+J255),"")</f>
        <v/>
      </c>
      <c r="Y255" s="57">
        <f>IF(ISNUMBER(X255),MAX(MIN(X255,Assumptions!$C$10),Assumptions!$B$10),"")</f>
        <v/>
      </c>
      <c r="Z255" s="57">
        <f>IF(ISNUMBER(W255),W255-AVERAGEIFS($W$5:$W$504,$C$5:$C$504,C255),"")</f>
        <v/>
      </c>
      <c r="AA255" s="57">
        <f>IF(ISNUMBER(Y255),Y255-AVERAGEIFS($Y$5:$Y$504,$C$5:$C$504,C255),"")</f>
        <v/>
      </c>
    </row>
    <row r="256" ht="15" customHeight="1" s="74">
      <c r="A256" s="56" t="inlineStr">
        <is>
          <t>AIG</t>
        </is>
      </c>
      <c r="B256" s="56" t="inlineStr">
        <is>
          <t>American International Group</t>
        </is>
      </c>
      <c r="C256" s="56" t="inlineStr">
        <is>
          <t>Financials</t>
        </is>
      </c>
      <c r="D256" s="56" t="inlineStr">
        <is>
          <t>Multi-line Insurance</t>
        </is>
      </c>
      <c r="E256" s="56" t="inlineStr">
        <is>
          <t>New York City, New York</t>
        </is>
      </c>
      <c r="F256" s="37">
        <f>IFERROR(VLOOKUP(E256,Metro_Map!$A$4:$B$187,2,FALSE()),E256)</f>
        <v/>
      </c>
      <c r="G256" s="37">
        <f>IF(F256="Foreign domicile","Y","N")</f>
        <v/>
      </c>
      <c r="H256" s="59" t="n">
        <v>79.23</v>
      </c>
      <c r="I256" s="59" t="n">
        <v>77.43000000000001</v>
      </c>
      <c r="J256" s="60" t="n">
        <v>0.05265950391</v>
      </c>
      <c r="K256" s="37">
        <f>IF(AND(ISNUMBER(H256),ISNUMBER(I256)),"Y","N")</f>
        <v/>
      </c>
      <c r="L256" s="39">
        <f>IF(K256="Y",I256/H256-1,"")</f>
        <v/>
      </c>
      <c r="M256" s="57">
        <f>IF(K256="Y",LN(1+L256),"")</f>
        <v/>
      </c>
      <c r="N256" s="57">
        <f>IF(K256="Y",MAX(MIN(M256,Assumptions!$C$8),Assumptions!$B$8),"")</f>
        <v/>
      </c>
      <c r="O256" s="57">
        <f>IF(K256="Y",AVERAGEIFS($N$5:$N$504,$C$5:$C$504,C256),"")</f>
        <v/>
      </c>
      <c r="P256" s="57">
        <f>IF(K256="Y",N256-O256,"")</f>
        <v/>
      </c>
      <c r="Q256" s="37">
        <f>IF(G256="N",COUNTIFS($F$5:$F$504,F256),"")</f>
        <v/>
      </c>
      <c r="R256" s="37">
        <f>IF(G256="N",COUNTIFS($F$5:$F$504,F256,$C$5:$C$504,C256)-1,"")</f>
        <v/>
      </c>
      <c r="S256" s="57">
        <f>IF(G256="N",LN(Q256),"")</f>
        <v/>
      </c>
      <c r="T256" s="57">
        <f>IF(G256="N",LN(1+R256),"")</f>
        <v/>
      </c>
      <c r="U256" s="39">
        <f>IF(AND(K256="Y",ISNUMBER(J256)),(1+L256)/(1+J256)-1,"")</f>
        <v/>
      </c>
      <c r="V256" s="57">
        <f>IF(ISNUMBER(U256),LN(1+U256),"")</f>
        <v/>
      </c>
      <c r="W256" s="57">
        <f>IF(ISNUMBER(V256),MAX(MIN(V256,Assumptions!$C$9),Assumptions!$B$9),"")</f>
        <v/>
      </c>
      <c r="X256" s="57">
        <f>IF(AND(K256="Y",ISNUMBER(J256)),LN(1+J256),"")</f>
        <v/>
      </c>
      <c r="Y256" s="57">
        <f>IF(ISNUMBER(X256),MAX(MIN(X256,Assumptions!$C$10),Assumptions!$B$10),"")</f>
        <v/>
      </c>
      <c r="Z256" s="57">
        <f>IF(ISNUMBER(W256),W256-AVERAGEIFS($W$5:$W$504,$C$5:$C$504,C256),"")</f>
        <v/>
      </c>
      <c r="AA256" s="57">
        <f>IF(ISNUMBER(Y256),Y256-AVERAGEIFS($Y$5:$Y$504,$C$5:$C$504,C256),"")</f>
        <v/>
      </c>
    </row>
    <row r="257" ht="15" customHeight="1" s="74">
      <c r="A257" s="56" t="inlineStr">
        <is>
          <t>AXP</t>
        </is>
      </c>
      <c r="B257" s="56" t="inlineStr">
        <is>
          <t>American Express</t>
        </is>
      </c>
      <c r="C257" s="56" t="inlineStr">
        <is>
          <t>Financials</t>
        </is>
      </c>
      <c r="D257" s="56" t="inlineStr">
        <is>
          <t>Consumer Finance</t>
        </is>
      </c>
      <c r="E257" s="56" t="inlineStr">
        <is>
          <t>New York City, New York</t>
        </is>
      </c>
      <c r="F257" s="37">
        <f>IFERROR(VLOOKUP(E257,Metro_Map!$A$4:$B$187,2,FALSE()),E257)</f>
        <v/>
      </c>
      <c r="G257" s="37">
        <f>IF(F257="Foreign domicile","Y","N")</f>
        <v/>
      </c>
      <c r="H257" s="59" t="n">
        <v>253.04</v>
      </c>
      <c r="I257" s="59" t="n">
        <v>306.95</v>
      </c>
      <c r="J257" s="60" t="n">
        <v>0.1376386171</v>
      </c>
      <c r="K257" s="37">
        <f>IF(AND(ISNUMBER(H257),ISNUMBER(I257)),"Y","N")</f>
        <v/>
      </c>
      <c r="L257" s="39">
        <f>IF(K257="Y",I257/H257-1,"")</f>
        <v/>
      </c>
      <c r="M257" s="57">
        <f>IF(K257="Y",LN(1+L257),"")</f>
        <v/>
      </c>
      <c r="N257" s="57">
        <f>IF(K257="Y",MAX(MIN(M257,Assumptions!$C$8),Assumptions!$B$8),"")</f>
        <v/>
      </c>
      <c r="O257" s="57">
        <f>IF(K257="Y",AVERAGEIFS($N$5:$N$504,$C$5:$C$504,C257),"")</f>
        <v/>
      </c>
      <c r="P257" s="57">
        <f>IF(K257="Y",N257-O257,"")</f>
        <v/>
      </c>
      <c r="Q257" s="37">
        <f>IF(G257="N",COUNTIFS($F$5:$F$504,F257),"")</f>
        <v/>
      </c>
      <c r="R257" s="37">
        <f>IF(G257="N",COUNTIFS($F$5:$F$504,F257,$C$5:$C$504,C257)-1,"")</f>
        <v/>
      </c>
      <c r="S257" s="57">
        <f>IF(G257="N",LN(Q257),"")</f>
        <v/>
      </c>
      <c r="T257" s="57">
        <f>IF(G257="N",LN(1+R257),"")</f>
        <v/>
      </c>
      <c r="U257" s="39">
        <f>IF(AND(K257="Y",ISNUMBER(J257)),(1+L257)/(1+J257)-1,"")</f>
        <v/>
      </c>
      <c r="V257" s="57">
        <f>IF(ISNUMBER(U257),LN(1+U257),"")</f>
        <v/>
      </c>
      <c r="W257" s="57">
        <f>IF(ISNUMBER(V257),MAX(MIN(V257,Assumptions!$C$9),Assumptions!$B$9),"")</f>
        <v/>
      </c>
      <c r="X257" s="57">
        <f>IF(AND(K257="Y",ISNUMBER(J257)),LN(1+J257),"")</f>
        <v/>
      </c>
      <c r="Y257" s="57">
        <f>IF(ISNUMBER(X257),MAX(MIN(X257,Assumptions!$C$10),Assumptions!$B$10),"")</f>
        <v/>
      </c>
      <c r="Z257" s="57">
        <f>IF(ISNUMBER(W257),W257-AVERAGEIFS($W$5:$W$504,$C$5:$C$504,C257),"")</f>
        <v/>
      </c>
      <c r="AA257" s="57">
        <f>IF(ISNUMBER(Y257),Y257-AVERAGEIFS($Y$5:$Y$504,$C$5:$C$504,C257),"")</f>
        <v/>
      </c>
    </row>
    <row r="258" ht="15" customHeight="1" s="74">
      <c r="A258" s="56" t="inlineStr">
        <is>
          <t>BDX</t>
        </is>
      </c>
      <c r="B258" s="56" t="inlineStr">
        <is>
          <t>Becton Dickinson</t>
        </is>
      </c>
      <c r="C258" s="56" t="inlineStr">
        <is>
          <t>Health Care</t>
        </is>
      </c>
      <c r="D258" s="56" t="inlineStr">
        <is>
          <t>Health Care Equipment</t>
        </is>
      </c>
      <c r="E258" s="56" t="inlineStr">
        <is>
          <t>Franklin Lakes, New Jersey</t>
        </is>
      </c>
      <c r="F258" s="37">
        <f>IFERROR(VLOOKUP(E258,Metro_Map!$A$4:$B$187,2,FALSE()),E258)</f>
        <v/>
      </c>
      <c r="G258" s="37">
        <f>IF(F258="Foreign domicile","Y","N")</f>
        <v/>
      </c>
      <c r="H258" s="59" t="n">
        <v>189.57</v>
      </c>
      <c r="I258" s="59" t="n">
        <v>188.89</v>
      </c>
      <c r="J258" s="60" t="n">
        <v>0.03429612561</v>
      </c>
      <c r="K258" s="37">
        <f>IF(AND(ISNUMBER(H258),ISNUMBER(I258)),"Y","N")</f>
        <v/>
      </c>
      <c r="L258" s="39">
        <f>IF(K258="Y",I258/H258-1,"")</f>
        <v/>
      </c>
      <c r="M258" s="57">
        <f>IF(K258="Y",LN(1+L258),"")</f>
        <v/>
      </c>
      <c r="N258" s="57">
        <f>IF(K258="Y",MAX(MIN(M258,Assumptions!$C$8),Assumptions!$B$8),"")</f>
        <v/>
      </c>
      <c r="O258" s="57">
        <f>IF(K258="Y",AVERAGEIFS($N$5:$N$504,$C$5:$C$504,C258),"")</f>
        <v/>
      </c>
      <c r="P258" s="57">
        <f>IF(K258="Y",N258-O258,"")</f>
        <v/>
      </c>
      <c r="Q258" s="37">
        <f>IF(G258="N",COUNTIFS($F$5:$F$504,F258),"")</f>
        <v/>
      </c>
      <c r="R258" s="37">
        <f>IF(G258="N",COUNTIFS($F$5:$F$504,F258,$C$5:$C$504,C258)-1,"")</f>
        <v/>
      </c>
      <c r="S258" s="57">
        <f>IF(G258="N",LN(Q258),"")</f>
        <v/>
      </c>
      <c r="T258" s="57">
        <f>IF(G258="N",LN(1+R258),"")</f>
        <v/>
      </c>
      <c r="U258" s="39">
        <f>IF(AND(K258="Y",ISNUMBER(J258)),(1+L258)/(1+J258)-1,"")</f>
        <v/>
      </c>
      <c r="V258" s="57">
        <f>IF(ISNUMBER(U258),LN(1+U258),"")</f>
        <v/>
      </c>
      <c r="W258" s="57">
        <f>IF(ISNUMBER(V258),MAX(MIN(V258,Assumptions!$C$9),Assumptions!$B$9),"")</f>
        <v/>
      </c>
      <c r="X258" s="57">
        <f>IF(AND(K258="Y",ISNUMBER(J258)),LN(1+J258),"")</f>
        <v/>
      </c>
      <c r="Y258" s="57">
        <f>IF(ISNUMBER(X258),MAX(MIN(X258,Assumptions!$C$10),Assumptions!$B$10),"")</f>
        <v/>
      </c>
      <c r="Z258" s="57">
        <f>IF(ISNUMBER(W258),W258-AVERAGEIFS($W$5:$W$504,$C$5:$C$504,C258),"")</f>
        <v/>
      </c>
      <c r="AA258" s="57">
        <f>IF(ISNUMBER(Y258),Y258-AVERAGEIFS($Y$5:$Y$504,$C$5:$C$504,C258),"")</f>
        <v/>
      </c>
    </row>
    <row r="259" ht="15" customHeight="1" s="74">
      <c r="A259" s="56" t="inlineStr">
        <is>
          <t>BK</t>
        </is>
      </c>
      <c r="B259" s="56" t="inlineStr">
        <is>
          <t>Bank of New York Mellon</t>
        </is>
      </c>
      <c r="C259" s="56" t="inlineStr">
        <is>
          <t>Financials</t>
        </is>
      </c>
      <c r="D259" s="56" t="inlineStr">
        <is>
          <t>Asset Management &amp; Custody Banks</t>
        </is>
      </c>
      <c r="E259" s="56" t="inlineStr">
        <is>
          <t>New York City, New York</t>
        </is>
      </c>
      <c r="F259" s="37">
        <f>IFERROR(VLOOKUP(E259,Metro_Map!$A$4:$B$187,2,FALSE()),E259)</f>
        <v/>
      </c>
      <c r="G259" s="37">
        <f>IF(F259="Foreign domicile","Y","N")</f>
        <v/>
      </c>
      <c r="H259" s="59" t="n">
        <v>8.31</v>
      </c>
      <c r="I259" s="59" t="n">
        <v>15.58</v>
      </c>
      <c r="J259" s="60" t="n">
        <v>0.7755581669</v>
      </c>
      <c r="K259" s="37">
        <f>IF(AND(ISNUMBER(H259),ISNUMBER(I259)),"Y","N")</f>
        <v/>
      </c>
      <c r="L259" s="39">
        <f>IF(K259="Y",I259/H259-1,"")</f>
        <v/>
      </c>
      <c r="M259" s="57">
        <f>IF(K259="Y",LN(1+L259),"")</f>
        <v/>
      </c>
      <c r="N259" s="57">
        <f>IF(K259="Y",MAX(MIN(M259,Assumptions!$C$8),Assumptions!$B$8),"")</f>
        <v/>
      </c>
      <c r="O259" s="57">
        <f>IF(K259="Y",AVERAGEIFS($N$5:$N$504,$C$5:$C$504,C259),"")</f>
        <v/>
      </c>
      <c r="P259" s="57">
        <f>IF(K259="Y",N259-O259,"")</f>
        <v/>
      </c>
      <c r="Q259" s="37">
        <f>IF(G259="N",COUNTIFS($F$5:$F$504,F259),"")</f>
        <v/>
      </c>
      <c r="R259" s="37">
        <f>IF(G259="N",COUNTIFS($F$5:$F$504,F259,$C$5:$C$504,C259)-1,"")</f>
        <v/>
      </c>
      <c r="S259" s="57">
        <f>IF(G259="N",LN(Q259),"")</f>
        <v/>
      </c>
      <c r="T259" s="57">
        <f>IF(G259="N",LN(1+R259),"")</f>
        <v/>
      </c>
      <c r="U259" s="39">
        <f>IF(AND(K259="Y",ISNUMBER(J259)),(1+L259)/(1+J259)-1,"")</f>
        <v/>
      </c>
      <c r="V259" s="57">
        <f>IF(ISNUMBER(U259),LN(1+U259),"")</f>
        <v/>
      </c>
      <c r="W259" s="57">
        <f>IF(ISNUMBER(V259),MAX(MIN(V259,Assumptions!$C$9),Assumptions!$B$9),"")</f>
        <v/>
      </c>
      <c r="X259" s="57">
        <f>IF(AND(K259="Y",ISNUMBER(J259)),LN(1+J259),"")</f>
        <v/>
      </c>
      <c r="Y259" s="57">
        <f>IF(ISNUMBER(X259),MAX(MIN(X259,Assumptions!$C$10),Assumptions!$B$10),"")</f>
        <v/>
      </c>
      <c r="Z259" s="57">
        <f>IF(ISNUMBER(W259),W259-AVERAGEIFS($W$5:$W$504,$C$5:$C$504,C259),"")</f>
        <v/>
      </c>
      <c r="AA259" s="57">
        <f>IF(ISNUMBER(Y259),Y259-AVERAGEIFS($Y$5:$Y$504,$C$5:$C$504,C259),"")</f>
        <v/>
      </c>
    </row>
    <row r="260" ht="15" customHeight="1" s="74">
      <c r="A260" s="56" t="inlineStr">
        <is>
          <t>BKNG</t>
        </is>
      </c>
      <c r="B260" s="56" t="inlineStr">
        <is>
          <t>Booking Holdings</t>
        </is>
      </c>
      <c r="C260" s="56" t="inlineStr">
        <is>
          <t>Consumer Discretionary</t>
        </is>
      </c>
      <c r="D260" s="56" t="inlineStr">
        <is>
          <t>Hotels, Resorts &amp; Cruise Lines</t>
        </is>
      </c>
      <c r="E260" s="56" t="inlineStr">
        <is>
          <t>Norwalk, Connecticut</t>
        </is>
      </c>
      <c r="F260" s="37">
        <f>IFERROR(VLOOKUP(E260,Metro_Map!$A$4:$B$187,2,FALSE()),E260)</f>
        <v/>
      </c>
      <c r="G260" s="37">
        <f>IF(F260="Foreign domicile","Y","N")</f>
        <v/>
      </c>
      <c r="H260" s="59" t="n">
        <v>148.6</v>
      </c>
      <c r="I260" s="59" t="n">
        <v>160.68</v>
      </c>
      <c r="J260" s="60" t="n">
        <v>-0.1506612411</v>
      </c>
      <c r="K260" s="37">
        <f>IF(AND(ISNUMBER(H260),ISNUMBER(I260)),"Y","N")</f>
        <v/>
      </c>
      <c r="L260" s="39">
        <f>IF(K260="Y",I260/H260-1,"")</f>
        <v/>
      </c>
      <c r="M260" s="57">
        <f>IF(K260="Y",LN(1+L260),"")</f>
        <v/>
      </c>
      <c r="N260" s="57">
        <f>IF(K260="Y",MAX(MIN(M260,Assumptions!$C$8),Assumptions!$B$8),"")</f>
        <v/>
      </c>
      <c r="O260" s="57">
        <f>IF(K260="Y",AVERAGEIFS($N$5:$N$504,$C$5:$C$504,C260),"")</f>
        <v/>
      </c>
      <c r="P260" s="57">
        <f>IF(K260="Y",N260-O260,"")</f>
        <v/>
      </c>
      <c r="Q260" s="37">
        <f>IF(G260="N",COUNTIFS($F$5:$F$504,F260),"")</f>
        <v/>
      </c>
      <c r="R260" s="37">
        <f>IF(G260="N",COUNTIFS($F$5:$F$504,F260,$C$5:$C$504,C260)-1,"")</f>
        <v/>
      </c>
      <c r="S260" s="57">
        <f>IF(G260="N",LN(Q260),"")</f>
        <v/>
      </c>
      <c r="T260" s="57">
        <f>IF(G260="N",LN(1+R260),"")</f>
        <v/>
      </c>
      <c r="U260" s="39">
        <f>IF(AND(K260="Y",ISNUMBER(J260)),(1+L260)/(1+J260)-1,"")</f>
        <v/>
      </c>
      <c r="V260" s="57">
        <f>IF(ISNUMBER(U260),LN(1+U260),"")</f>
        <v/>
      </c>
      <c r="W260" s="57">
        <f>IF(ISNUMBER(V260),MAX(MIN(V260,Assumptions!$C$9),Assumptions!$B$9),"")</f>
        <v/>
      </c>
      <c r="X260" s="57">
        <f>IF(AND(K260="Y",ISNUMBER(J260)),LN(1+J260),"")</f>
        <v/>
      </c>
      <c r="Y260" s="57">
        <f>IF(ISNUMBER(X260),MAX(MIN(X260,Assumptions!$C$10),Assumptions!$B$10),"")</f>
        <v/>
      </c>
      <c r="Z260" s="57">
        <f>IF(ISNUMBER(W260),W260-AVERAGEIFS($W$5:$W$504,$C$5:$C$504,C260),"")</f>
        <v/>
      </c>
      <c r="AA260" s="57">
        <f>IF(ISNUMBER(Y260),Y260-AVERAGEIFS($Y$5:$Y$504,$C$5:$C$504,C260),"")</f>
        <v/>
      </c>
    </row>
    <row r="261" ht="15" customHeight="1" s="74">
      <c r="A261" s="56" t="inlineStr">
        <is>
          <t>BLK</t>
        </is>
      </c>
      <c r="B261" s="56" t="inlineStr">
        <is>
          <t>BlackRock</t>
        </is>
      </c>
      <c r="C261" s="56" t="inlineStr">
        <is>
          <t>Financials</t>
        </is>
      </c>
      <c r="D261" s="56" t="inlineStr">
        <is>
          <t>Asset Management &amp; Custody Banks</t>
        </is>
      </c>
      <c r="E261" s="56" t="inlineStr">
        <is>
          <t>New York City, New York</t>
        </is>
      </c>
      <c r="F261" s="37">
        <f>IFERROR(VLOOKUP(E261,Metro_Map!$A$4:$B$187,2,FALSE()),E261)</f>
        <v/>
      </c>
      <c r="G261" s="37">
        <f>IF(F261="Foreign domicile","Y","N")</f>
        <v/>
      </c>
      <c r="H261" s="59" t="n">
        <v>876.5</v>
      </c>
      <c r="I261" s="59" t="n">
        <v>1073.79</v>
      </c>
      <c r="J261" s="60" t="n">
        <v>0.0991965298</v>
      </c>
      <c r="K261" s="37">
        <f>IF(AND(ISNUMBER(H261),ISNUMBER(I261)),"Y","N")</f>
        <v/>
      </c>
      <c r="L261" s="39">
        <f>IF(K261="Y",I261/H261-1,"")</f>
        <v/>
      </c>
      <c r="M261" s="57">
        <f>IF(K261="Y",LN(1+L261),"")</f>
        <v/>
      </c>
      <c r="N261" s="57">
        <f>IF(K261="Y",MAX(MIN(M261,Assumptions!$C$8),Assumptions!$B$8),"")</f>
        <v/>
      </c>
      <c r="O261" s="57">
        <f>IF(K261="Y",AVERAGEIFS($N$5:$N$504,$C$5:$C$504,C261),"")</f>
        <v/>
      </c>
      <c r="P261" s="57">
        <f>IF(K261="Y",N261-O261,"")</f>
        <v/>
      </c>
      <c r="Q261" s="37">
        <f>IF(G261="N",COUNTIFS($F$5:$F$504,F261),"")</f>
        <v/>
      </c>
      <c r="R261" s="37">
        <f>IF(G261="N",COUNTIFS($F$5:$F$504,F261,$C$5:$C$504,C261)-1,"")</f>
        <v/>
      </c>
      <c r="S261" s="57">
        <f>IF(G261="N",LN(Q261),"")</f>
        <v/>
      </c>
      <c r="T261" s="57">
        <f>IF(G261="N",LN(1+R261),"")</f>
        <v/>
      </c>
      <c r="U261" s="39">
        <f>IF(AND(K261="Y",ISNUMBER(J261)),(1+L261)/(1+J261)-1,"")</f>
        <v/>
      </c>
      <c r="V261" s="57">
        <f>IF(ISNUMBER(U261),LN(1+U261),"")</f>
        <v/>
      </c>
      <c r="W261" s="57">
        <f>IF(ISNUMBER(V261),MAX(MIN(V261,Assumptions!$C$9),Assumptions!$B$9),"")</f>
        <v/>
      </c>
      <c r="X261" s="57">
        <f>IF(AND(K261="Y",ISNUMBER(J261)),LN(1+J261),"")</f>
        <v/>
      </c>
      <c r="Y261" s="57">
        <f>IF(ISNUMBER(X261),MAX(MIN(X261,Assumptions!$C$10),Assumptions!$B$10),"")</f>
        <v/>
      </c>
      <c r="Z261" s="57">
        <f>IF(ISNUMBER(W261),W261-AVERAGEIFS($W$5:$W$504,$C$5:$C$504,C261),"")</f>
        <v/>
      </c>
      <c r="AA261" s="57">
        <f>IF(ISNUMBER(Y261),Y261-AVERAGEIFS($Y$5:$Y$504,$C$5:$C$504,C261),"")</f>
        <v/>
      </c>
    </row>
    <row r="262" ht="15" customHeight="1" s="74">
      <c r="A262" s="56" t="inlineStr">
        <is>
          <t>BMY</t>
        </is>
      </c>
      <c r="B262" s="56" t="inlineStr">
        <is>
          <t>Bristol Myers Squibb</t>
        </is>
      </c>
      <c r="C262" s="56" t="inlineStr">
        <is>
          <t>Health Care</t>
        </is>
      </c>
      <c r="D262" s="56" t="inlineStr">
        <is>
          <t>Pharmaceuticals</t>
        </is>
      </c>
      <c r="E262" s="56" t="inlineStr">
        <is>
          <t>New York City, New York</t>
        </is>
      </c>
      <c r="F262" s="37">
        <f>IFERROR(VLOOKUP(E262,Metro_Map!$A$4:$B$187,2,FALSE()),E262)</f>
        <v/>
      </c>
      <c r="G262" s="37">
        <f>IF(F262="Foreign domicile","Y","N")</f>
        <v/>
      </c>
      <c r="H262" s="59" t="n">
        <v>47.56</v>
      </c>
      <c r="I262" s="59" t="n">
        <v>59.28</v>
      </c>
      <c r="J262" s="60" t="n">
        <v>0.08722073280000001</v>
      </c>
      <c r="K262" s="37">
        <f>IF(AND(ISNUMBER(H262),ISNUMBER(I262)),"Y","N")</f>
        <v/>
      </c>
      <c r="L262" s="39">
        <f>IF(K262="Y",I262/H262-1,"")</f>
        <v/>
      </c>
      <c r="M262" s="57">
        <f>IF(K262="Y",LN(1+L262),"")</f>
        <v/>
      </c>
      <c r="N262" s="57">
        <f>IF(K262="Y",MAX(MIN(M262,Assumptions!$C$8),Assumptions!$B$8),"")</f>
        <v/>
      </c>
      <c r="O262" s="57">
        <f>IF(K262="Y",AVERAGEIFS($N$5:$N$504,$C$5:$C$504,C262),"")</f>
        <v/>
      </c>
      <c r="P262" s="57">
        <f>IF(K262="Y",N262-O262,"")</f>
        <v/>
      </c>
      <c r="Q262" s="37">
        <f>IF(G262="N",COUNTIFS($F$5:$F$504,F262),"")</f>
        <v/>
      </c>
      <c r="R262" s="37">
        <f>IF(G262="N",COUNTIFS($F$5:$F$504,F262,$C$5:$C$504,C262)-1,"")</f>
        <v/>
      </c>
      <c r="S262" s="57">
        <f>IF(G262="N",LN(Q262),"")</f>
        <v/>
      </c>
      <c r="T262" s="57">
        <f>IF(G262="N",LN(1+R262),"")</f>
        <v/>
      </c>
      <c r="U262" s="39">
        <f>IF(AND(K262="Y",ISNUMBER(J262)),(1+L262)/(1+J262)-1,"")</f>
        <v/>
      </c>
      <c r="V262" s="57">
        <f>IF(ISNUMBER(U262),LN(1+U262),"")</f>
        <v/>
      </c>
      <c r="W262" s="57">
        <f>IF(ISNUMBER(V262),MAX(MIN(V262,Assumptions!$C$9),Assumptions!$B$9),"")</f>
        <v/>
      </c>
      <c r="X262" s="57">
        <f>IF(AND(K262="Y",ISNUMBER(J262)),LN(1+J262),"")</f>
        <v/>
      </c>
      <c r="Y262" s="57">
        <f>IF(ISNUMBER(X262),MAX(MIN(X262,Assumptions!$C$10),Assumptions!$B$10),"")</f>
        <v/>
      </c>
      <c r="Z262" s="57">
        <f>IF(ISNUMBER(W262),W262-AVERAGEIFS($W$5:$W$504,$C$5:$C$504,C262),"")</f>
        <v/>
      </c>
      <c r="AA262" s="57">
        <f>IF(ISNUMBER(Y262),Y262-AVERAGEIFS($Y$5:$Y$504,$C$5:$C$504,C262),"")</f>
        <v/>
      </c>
    </row>
    <row r="263" ht="15" customHeight="1" s="74">
      <c r="A263" s="56" t="inlineStr">
        <is>
          <t>BR</t>
        </is>
      </c>
      <c r="B263" s="56" t="inlineStr">
        <is>
          <t>Broadridge Financial Solutions</t>
        </is>
      </c>
      <c r="C263" s="56" t="inlineStr">
        <is>
          <t>Industrials</t>
        </is>
      </c>
      <c r="D263" s="56" t="inlineStr">
        <is>
          <t>Data Processing &amp; Outsourced Services</t>
        </is>
      </c>
      <c r="E263" s="56" t="inlineStr">
        <is>
          <t>Lake Success, New York</t>
        </is>
      </c>
      <c r="F263" s="37">
        <f>IFERROR(VLOOKUP(E263,Metro_Map!$A$4:$B$187,2,FALSE()),E263)</f>
        <v/>
      </c>
      <c r="G263" s="37">
        <f>IF(F263="Foreign domicile","Y","N")</f>
        <v/>
      </c>
      <c r="H263" s="59" t="n">
        <v>214</v>
      </c>
      <c r="I263" s="59" t="n">
        <v>168.26</v>
      </c>
      <c r="J263" s="60" t="n">
        <v>-0.2016491067</v>
      </c>
      <c r="K263" s="37">
        <f>IF(AND(ISNUMBER(H263),ISNUMBER(I263)),"Y","N")</f>
        <v/>
      </c>
      <c r="L263" s="39">
        <f>IF(K263="Y",I263/H263-1,"")</f>
        <v/>
      </c>
      <c r="M263" s="57">
        <f>IF(K263="Y",LN(1+L263),"")</f>
        <v/>
      </c>
      <c r="N263" s="57">
        <f>IF(K263="Y",MAX(MIN(M263,Assumptions!$C$8),Assumptions!$B$8),"")</f>
        <v/>
      </c>
      <c r="O263" s="57">
        <f>IF(K263="Y",AVERAGEIFS($N$5:$N$504,$C$5:$C$504,C263),"")</f>
        <v/>
      </c>
      <c r="P263" s="57">
        <f>IF(K263="Y",N263-O263,"")</f>
        <v/>
      </c>
      <c r="Q263" s="37">
        <f>IF(G263="N",COUNTIFS($F$5:$F$504,F263),"")</f>
        <v/>
      </c>
      <c r="R263" s="37">
        <f>IF(G263="N",COUNTIFS($F$5:$F$504,F263,$C$5:$C$504,C263)-1,"")</f>
        <v/>
      </c>
      <c r="S263" s="57">
        <f>IF(G263="N",LN(Q263),"")</f>
        <v/>
      </c>
      <c r="T263" s="57">
        <f>IF(G263="N",LN(1+R263),"")</f>
        <v/>
      </c>
      <c r="U263" s="39">
        <f>IF(AND(K263="Y",ISNUMBER(J263)),(1+L263)/(1+J263)-1,"")</f>
        <v/>
      </c>
      <c r="V263" s="57">
        <f>IF(ISNUMBER(U263),LN(1+U263),"")</f>
        <v/>
      </c>
      <c r="W263" s="57">
        <f>IF(ISNUMBER(V263),MAX(MIN(V263,Assumptions!$C$9),Assumptions!$B$9),"")</f>
        <v/>
      </c>
      <c r="X263" s="57">
        <f>IF(AND(K263="Y",ISNUMBER(J263)),LN(1+J263),"")</f>
        <v/>
      </c>
      <c r="Y263" s="57">
        <f>IF(ISNUMBER(X263),MAX(MIN(X263,Assumptions!$C$10),Assumptions!$B$10),"")</f>
        <v/>
      </c>
      <c r="Z263" s="57">
        <f>IF(ISNUMBER(W263),W263-AVERAGEIFS($W$5:$W$504,$C$5:$C$504,C263),"")</f>
        <v/>
      </c>
      <c r="AA263" s="57">
        <f>IF(ISNUMBER(Y263),Y263-AVERAGEIFS($Y$5:$Y$504,$C$5:$C$504,C263),"")</f>
        <v/>
      </c>
    </row>
    <row r="264" ht="15" customHeight="1" s="74">
      <c r="A264" s="56" t="inlineStr">
        <is>
          <t>BX</t>
        </is>
      </c>
      <c r="B264" s="56" t="inlineStr">
        <is>
          <t>Blackstone</t>
        </is>
      </c>
      <c r="C264" s="56" t="inlineStr">
        <is>
          <t>Financials</t>
        </is>
      </c>
      <c r="D264" s="56" t="inlineStr">
        <is>
          <t>Asset Management &amp; Custody Banks</t>
        </is>
      </c>
      <c r="E264" s="56" t="inlineStr">
        <is>
          <t>New York City, New York</t>
        </is>
      </c>
      <c r="F264" s="37">
        <f>IFERROR(VLOOKUP(E264,Metro_Map!$A$4:$B$187,2,FALSE()),E264)</f>
        <v/>
      </c>
      <c r="G264" s="37">
        <f>IF(F264="Foreign domicile","Y","N")</f>
        <v/>
      </c>
      <c r="H264" s="59" t="n">
        <v>142.15</v>
      </c>
      <c r="I264" s="59" t="n">
        <v>106.21</v>
      </c>
      <c r="J264" s="60" t="n">
        <v>-0.354262469</v>
      </c>
      <c r="K264" s="37">
        <f>IF(AND(ISNUMBER(H264),ISNUMBER(I264)),"Y","N")</f>
        <v/>
      </c>
      <c r="L264" s="39">
        <f>IF(K264="Y",I264/H264-1,"")</f>
        <v/>
      </c>
      <c r="M264" s="57">
        <f>IF(K264="Y",LN(1+L264),"")</f>
        <v/>
      </c>
      <c r="N264" s="57">
        <f>IF(K264="Y",MAX(MIN(M264,Assumptions!$C$8),Assumptions!$B$8),"")</f>
        <v/>
      </c>
      <c r="O264" s="57">
        <f>IF(K264="Y",AVERAGEIFS($N$5:$N$504,$C$5:$C$504,C264),"")</f>
        <v/>
      </c>
      <c r="P264" s="57">
        <f>IF(K264="Y",N264-O264,"")</f>
        <v/>
      </c>
      <c r="Q264" s="37">
        <f>IF(G264="N",COUNTIFS($F$5:$F$504,F264),"")</f>
        <v/>
      </c>
      <c r="R264" s="37">
        <f>IF(G264="N",COUNTIFS($F$5:$F$504,F264,$C$5:$C$504,C264)-1,"")</f>
        <v/>
      </c>
      <c r="S264" s="57">
        <f>IF(G264="N",LN(Q264),"")</f>
        <v/>
      </c>
      <c r="T264" s="57">
        <f>IF(G264="N",LN(1+R264),"")</f>
        <v/>
      </c>
      <c r="U264" s="39">
        <f>IF(AND(K264="Y",ISNUMBER(J264)),(1+L264)/(1+J264)-1,"")</f>
        <v/>
      </c>
      <c r="V264" s="57">
        <f>IF(ISNUMBER(U264),LN(1+U264),"")</f>
        <v/>
      </c>
      <c r="W264" s="57">
        <f>IF(ISNUMBER(V264),MAX(MIN(V264,Assumptions!$C$9),Assumptions!$B$9),"")</f>
        <v/>
      </c>
      <c r="X264" s="57">
        <f>IF(AND(K264="Y",ISNUMBER(J264)),LN(1+J264),"")</f>
        <v/>
      </c>
      <c r="Y264" s="57">
        <f>IF(ISNUMBER(X264),MAX(MIN(X264,Assumptions!$C$10),Assumptions!$B$10),"")</f>
        <v/>
      </c>
      <c r="Z264" s="57">
        <f>IF(ISNUMBER(W264),W264-AVERAGEIFS($W$5:$W$504,$C$5:$C$504,C264),"")</f>
        <v/>
      </c>
      <c r="AA264" s="57">
        <f>IF(ISNUMBER(Y264),Y264-AVERAGEIFS($Y$5:$Y$504,$C$5:$C$504,C264),"")</f>
        <v/>
      </c>
    </row>
    <row r="265" ht="15" customHeight="1" s="74">
      <c r="A265" s="56" t="inlineStr">
        <is>
          <t>C</t>
        </is>
      </c>
      <c r="B265" s="56" t="inlineStr">
        <is>
          <t>Citigroup</t>
        </is>
      </c>
      <c r="C265" s="56" t="inlineStr">
        <is>
          <t>Financials</t>
        </is>
      </c>
      <c r="D265" s="56" t="inlineStr">
        <is>
          <t>Diversified Banks</t>
        </is>
      </c>
      <c r="E265" s="56" t="inlineStr">
        <is>
          <t>New York City, New York</t>
        </is>
      </c>
      <c r="F265" s="37">
        <f>IFERROR(VLOOKUP(E265,Metro_Map!$A$4:$B$187,2,FALSE()),E265)</f>
        <v/>
      </c>
      <c r="G265" s="37">
        <f>IF(F265="Foreign domicile","Y","N")</f>
        <v/>
      </c>
      <c r="H265" s="59" t="n">
        <v>64.88</v>
      </c>
      <c r="I265" s="59" t="n">
        <v>122.27</v>
      </c>
      <c r="J265" s="60" t="n">
        <v>0.93136485</v>
      </c>
      <c r="K265" s="37">
        <f>IF(AND(ISNUMBER(H265),ISNUMBER(I265)),"Y","N")</f>
        <v/>
      </c>
      <c r="L265" s="39">
        <f>IF(K265="Y",I265/H265-1,"")</f>
        <v/>
      </c>
      <c r="M265" s="57">
        <f>IF(K265="Y",LN(1+L265),"")</f>
        <v/>
      </c>
      <c r="N265" s="57">
        <f>IF(K265="Y",MAX(MIN(M265,Assumptions!$C$8),Assumptions!$B$8),"")</f>
        <v/>
      </c>
      <c r="O265" s="57">
        <f>IF(K265="Y",AVERAGEIFS($N$5:$N$504,$C$5:$C$504,C265),"")</f>
        <v/>
      </c>
      <c r="P265" s="57">
        <f>IF(K265="Y",N265-O265,"")</f>
        <v/>
      </c>
      <c r="Q265" s="37">
        <f>IF(G265="N",COUNTIFS($F$5:$F$504,F265),"")</f>
        <v/>
      </c>
      <c r="R265" s="37">
        <f>IF(G265="N",COUNTIFS($F$5:$F$504,F265,$C$5:$C$504,C265)-1,"")</f>
        <v/>
      </c>
      <c r="S265" s="57">
        <f>IF(G265="N",LN(Q265),"")</f>
        <v/>
      </c>
      <c r="T265" s="57">
        <f>IF(G265="N",LN(1+R265),"")</f>
        <v/>
      </c>
      <c r="U265" s="39">
        <f>IF(AND(K265="Y",ISNUMBER(J265)),(1+L265)/(1+J265)-1,"")</f>
        <v/>
      </c>
      <c r="V265" s="57">
        <f>IF(ISNUMBER(U265),LN(1+U265),"")</f>
        <v/>
      </c>
      <c r="W265" s="57">
        <f>IF(ISNUMBER(V265),MAX(MIN(V265,Assumptions!$C$9),Assumptions!$B$9),"")</f>
        <v/>
      </c>
      <c r="X265" s="57">
        <f>IF(AND(K265="Y",ISNUMBER(J265)),LN(1+J265),"")</f>
        <v/>
      </c>
      <c r="Y265" s="57">
        <f>IF(ISNUMBER(X265),MAX(MIN(X265,Assumptions!$C$10),Assumptions!$B$10),"")</f>
        <v/>
      </c>
      <c r="Z265" s="57">
        <f>IF(ISNUMBER(W265),W265-AVERAGEIFS($W$5:$W$504,$C$5:$C$504,C265),"")</f>
        <v/>
      </c>
      <c r="AA265" s="57">
        <f>IF(ISNUMBER(Y265),Y265-AVERAGEIFS($Y$5:$Y$504,$C$5:$C$504,C265),"")</f>
        <v/>
      </c>
    </row>
    <row r="266" ht="15" customHeight="1" s="74">
      <c r="A266" s="56" t="inlineStr">
        <is>
          <t>CHTR</t>
        </is>
      </c>
      <c r="B266" s="56" t="inlineStr">
        <is>
          <t>Charter Communications</t>
        </is>
      </c>
      <c r="C266" s="56" t="inlineStr">
        <is>
          <t>Communication Services</t>
        </is>
      </c>
      <c r="D266" s="56" t="inlineStr">
        <is>
          <t>Cable &amp; Satellite</t>
        </is>
      </c>
      <c r="E266" s="56" t="inlineStr">
        <is>
          <t>Stamford, Connecticut</t>
        </is>
      </c>
      <c r="F266" s="37">
        <f>IFERROR(VLOOKUP(E266,Metro_Map!$A$4:$B$187,2,FALSE()),E266)</f>
        <v/>
      </c>
      <c r="G266" s="37">
        <f>IF(F266="Foreign domicile","Y","N")</f>
        <v/>
      </c>
      <c r="H266" s="59" t="n">
        <v>379.72</v>
      </c>
      <c r="I266" s="59" t="n">
        <v>105.14</v>
      </c>
      <c r="J266" s="60" t="n">
        <v>-0.7143940583</v>
      </c>
      <c r="K266" s="37">
        <f>IF(AND(ISNUMBER(H266),ISNUMBER(I266)),"Y","N")</f>
        <v/>
      </c>
      <c r="L266" s="39">
        <f>IF(K266="Y",I266/H266-1,"")</f>
        <v/>
      </c>
      <c r="M266" s="57">
        <f>IF(K266="Y",LN(1+L266),"")</f>
        <v/>
      </c>
      <c r="N266" s="57">
        <f>IF(K266="Y",MAX(MIN(M266,Assumptions!$C$8),Assumptions!$B$8),"")</f>
        <v/>
      </c>
      <c r="O266" s="57">
        <f>IF(K266="Y",AVERAGEIFS($N$5:$N$504,$C$5:$C$504,C266),"")</f>
        <v/>
      </c>
      <c r="P266" s="57">
        <f>IF(K266="Y",N266-O266,"")</f>
        <v/>
      </c>
      <c r="Q266" s="37">
        <f>IF(G266="N",COUNTIFS($F$5:$F$504,F266),"")</f>
        <v/>
      </c>
      <c r="R266" s="37">
        <f>IF(G266="N",COUNTIFS($F$5:$F$504,F266,$C$5:$C$504,C266)-1,"")</f>
        <v/>
      </c>
      <c r="S266" s="57">
        <f>IF(G266="N",LN(Q266),"")</f>
        <v/>
      </c>
      <c r="T266" s="57">
        <f>IF(G266="N",LN(1+R266),"")</f>
        <v/>
      </c>
      <c r="U266" s="39">
        <f>IF(AND(K266="Y",ISNUMBER(J266)),(1+L266)/(1+J266)-1,"")</f>
        <v/>
      </c>
      <c r="V266" s="57">
        <f>IF(ISNUMBER(U266),LN(1+U266),"")</f>
        <v/>
      </c>
      <c r="W266" s="57">
        <f>IF(ISNUMBER(V266),MAX(MIN(V266,Assumptions!$C$9),Assumptions!$B$9),"")</f>
        <v/>
      </c>
      <c r="X266" s="57">
        <f>IF(AND(K266="Y",ISNUMBER(J266)),LN(1+J266),"")</f>
        <v/>
      </c>
      <c r="Y266" s="57">
        <f>IF(ISNUMBER(X266),MAX(MIN(X266,Assumptions!$C$10),Assumptions!$B$10),"")</f>
        <v/>
      </c>
      <c r="Z266" s="57">
        <f>IF(ISNUMBER(W266),W266-AVERAGEIFS($W$5:$W$504,$C$5:$C$504,C266),"")</f>
        <v/>
      </c>
      <c r="AA266" s="57">
        <f>IF(ISNUMBER(Y266),Y266-AVERAGEIFS($Y$5:$Y$504,$C$5:$C$504,C266),"")</f>
        <v/>
      </c>
    </row>
    <row r="267" ht="15" customHeight="1" s="74">
      <c r="A267" s="56" t="inlineStr">
        <is>
          <t>CL</t>
        </is>
      </c>
      <c r="B267" s="56" t="inlineStr">
        <is>
          <t>Colgate-Palmolive</t>
        </is>
      </c>
      <c r="C267" s="56" t="inlineStr">
        <is>
          <t>Consumer Staples</t>
        </is>
      </c>
      <c r="D267" s="56" t="inlineStr">
        <is>
          <t>Household Products</t>
        </is>
      </c>
      <c r="E267" s="56" t="inlineStr">
        <is>
          <t>New York City, New York</t>
        </is>
      </c>
      <c r="F267" s="37">
        <f>IFERROR(VLOOKUP(E267,Metro_Map!$A$4:$B$187,2,FALSE()),E267)</f>
        <v/>
      </c>
      <c r="G267" s="37">
        <f>IF(F267="Foreign domicile","Y","N")</f>
        <v/>
      </c>
      <c r="H267" s="59" t="n">
        <v>99.19</v>
      </c>
      <c r="I267" s="59" t="n">
        <v>92.78</v>
      </c>
      <c r="J267" s="60" t="n">
        <v>-0.02079354976</v>
      </c>
      <c r="K267" s="37">
        <f>IF(AND(ISNUMBER(H267),ISNUMBER(I267)),"Y","N")</f>
        <v/>
      </c>
      <c r="L267" s="39">
        <f>IF(K267="Y",I267/H267-1,"")</f>
        <v/>
      </c>
      <c r="M267" s="57">
        <f>IF(K267="Y",LN(1+L267),"")</f>
        <v/>
      </c>
      <c r="N267" s="57">
        <f>IF(K267="Y",MAX(MIN(M267,Assumptions!$C$8),Assumptions!$B$8),"")</f>
        <v/>
      </c>
      <c r="O267" s="57">
        <f>IF(K267="Y",AVERAGEIFS($N$5:$N$504,$C$5:$C$504,C267),"")</f>
        <v/>
      </c>
      <c r="P267" s="57">
        <f>IF(K267="Y",N267-O267,"")</f>
        <v/>
      </c>
      <c r="Q267" s="37">
        <f>IF(G267="N",COUNTIFS($F$5:$F$504,F267),"")</f>
        <v/>
      </c>
      <c r="R267" s="37">
        <f>IF(G267="N",COUNTIFS($F$5:$F$504,F267,$C$5:$C$504,C267)-1,"")</f>
        <v/>
      </c>
      <c r="S267" s="57">
        <f>IF(G267="N",LN(Q267),"")</f>
        <v/>
      </c>
      <c r="T267" s="57">
        <f>IF(G267="N",LN(1+R267),"")</f>
        <v/>
      </c>
      <c r="U267" s="39">
        <f>IF(AND(K267="Y",ISNUMBER(J267)),(1+L267)/(1+J267)-1,"")</f>
        <v/>
      </c>
      <c r="V267" s="57">
        <f>IF(ISNUMBER(U267),LN(1+U267),"")</f>
        <v/>
      </c>
      <c r="W267" s="57">
        <f>IF(ISNUMBER(V267),MAX(MIN(V267,Assumptions!$C$9),Assumptions!$B$9),"")</f>
        <v/>
      </c>
      <c r="X267" s="57">
        <f>IF(AND(K267="Y",ISNUMBER(J267)),LN(1+J267),"")</f>
        <v/>
      </c>
      <c r="Y267" s="57">
        <f>IF(ISNUMBER(X267),MAX(MIN(X267,Assumptions!$C$10),Assumptions!$B$10),"")</f>
        <v/>
      </c>
      <c r="Z267" s="57">
        <f>IF(ISNUMBER(W267),W267-AVERAGEIFS($W$5:$W$504,$C$5:$C$504,C267),"")</f>
        <v/>
      </c>
      <c r="AA267" s="57">
        <f>IF(ISNUMBER(Y267),Y267-AVERAGEIFS($Y$5:$Y$504,$C$5:$C$504,C267),"")</f>
        <v/>
      </c>
    </row>
    <row r="268" ht="15" customHeight="1" s="74">
      <c r="A268" s="56" t="inlineStr">
        <is>
          <t>CTSH</t>
        </is>
      </c>
      <c r="B268" s="56" t="inlineStr">
        <is>
          <t>Cognizant</t>
        </is>
      </c>
      <c r="C268" s="56" t="inlineStr">
        <is>
          <t>Information Technology</t>
        </is>
      </c>
      <c r="D268" s="56" t="inlineStr">
        <is>
          <t>IT Consulting &amp; Other Services</t>
        </is>
      </c>
      <c r="E268" s="56" t="inlineStr">
        <is>
          <t>Teaneck, New Jersey</t>
        </is>
      </c>
      <c r="F268" s="37">
        <f>IFERROR(VLOOKUP(E268,Metro_Map!$A$4:$B$187,2,FALSE()),E268)</f>
        <v/>
      </c>
      <c r="G268" s="37">
        <f>IF(F268="Foreign domicile","Y","N")</f>
        <v/>
      </c>
      <c r="H268" s="59" t="n">
        <v>75.68000000000001</v>
      </c>
      <c r="I268" s="59" t="n">
        <v>62.47</v>
      </c>
      <c r="J268" s="60" t="n">
        <v>-0.1334394482</v>
      </c>
      <c r="K268" s="37">
        <f>IF(AND(ISNUMBER(H268),ISNUMBER(I268)),"Y","N")</f>
        <v/>
      </c>
      <c r="L268" s="39">
        <f>IF(K268="Y",I268/H268-1,"")</f>
        <v/>
      </c>
      <c r="M268" s="57">
        <f>IF(K268="Y",LN(1+L268),"")</f>
        <v/>
      </c>
      <c r="N268" s="57">
        <f>IF(K268="Y",MAX(MIN(M268,Assumptions!$C$8),Assumptions!$B$8),"")</f>
        <v/>
      </c>
      <c r="O268" s="57">
        <f>IF(K268="Y",AVERAGEIFS($N$5:$N$504,$C$5:$C$504,C268),"")</f>
        <v/>
      </c>
      <c r="P268" s="57">
        <f>IF(K268="Y",N268-O268,"")</f>
        <v/>
      </c>
      <c r="Q268" s="37">
        <f>IF(G268="N",COUNTIFS($F$5:$F$504,F268),"")</f>
        <v/>
      </c>
      <c r="R268" s="37">
        <f>IF(G268="N",COUNTIFS($F$5:$F$504,F268,$C$5:$C$504,C268)-1,"")</f>
        <v/>
      </c>
      <c r="S268" s="57">
        <f>IF(G268="N",LN(Q268),"")</f>
        <v/>
      </c>
      <c r="T268" s="57">
        <f>IF(G268="N",LN(1+R268),"")</f>
        <v/>
      </c>
      <c r="U268" s="39">
        <f>IF(AND(K268="Y",ISNUMBER(J268)),(1+L268)/(1+J268)-1,"")</f>
        <v/>
      </c>
      <c r="V268" s="57">
        <f>IF(ISNUMBER(U268),LN(1+U268),"")</f>
        <v/>
      </c>
      <c r="W268" s="57">
        <f>IF(ISNUMBER(V268),MAX(MIN(V268,Assumptions!$C$9),Assumptions!$B$9),"")</f>
        <v/>
      </c>
      <c r="X268" s="57">
        <f>IF(AND(K268="Y",ISNUMBER(J268)),LN(1+J268),"")</f>
        <v/>
      </c>
      <c r="Y268" s="57">
        <f>IF(ISNUMBER(X268),MAX(MIN(X268,Assumptions!$C$10),Assumptions!$B$10),"")</f>
        <v/>
      </c>
      <c r="Z268" s="57">
        <f>IF(ISNUMBER(W268),W268-AVERAGEIFS($W$5:$W$504,$C$5:$C$504,C268),"")</f>
        <v/>
      </c>
      <c r="AA268" s="57">
        <f>IF(ISNUMBER(Y268),Y268-AVERAGEIFS($Y$5:$Y$504,$C$5:$C$504,C268),"")</f>
        <v/>
      </c>
    </row>
    <row r="269" ht="15" customHeight="1" s="74">
      <c r="A269" s="56" t="inlineStr">
        <is>
          <t>DGX</t>
        </is>
      </c>
      <c r="B269" s="56" t="inlineStr">
        <is>
          <t>Quest Diagnostics</t>
        </is>
      </c>
      <c r="C269" s="56" t="inlineStr">
        <is>
          <t>Health Care</t>
        </is>
      </c>
      <c r="D269" s="56" t="inlineStr">
        <is>
          <t>Health Care Services</t>
        </is>
      </c>
      <c r="E269" s="56" t="inlineStr">
        <is>
          <t>Secaucus, New Jersey</t>
        </is>
      </c>
      <c r="F269" s="37">
        <f>IFERROR(VLOOKUP(E269,Metro_Map!$A$4:$B$187,2,FALSE()),E269)</f>
        <v/>
      </c>
      <c r="G269" s="37">
        <f>IF(F269="Foreign domicile","Y","N")</f>
        <v/>
      </c>
      <c r="H269" s="59" t="n">
        <v>142.3</v>
      </c>
      <c r="I269" s="59" t="n">
        <v>233.43</v>
      </c>
      <c r="J269" s="60" t="n">
        <v>0.5417261518000001</v>
      </c>
      <c r="K269" s="37">
        <f>IF(AND(ISNUMBER(H269),ISNUMBER(I269)),"Y","N")</f>
        <v/>
      </c>
      <c r="L269" s="39">
        <f>IF(K269="Y",I269/H269-1,"")</f>
        <v/>
      </c>
      <c r="M269" s="57">
        <f>IF(K269="Y",LN(1+L269),"")</f>
        <v/>
      </c>
      <c r="N269" s="57">
        <f>IF(K269="Y",MAX(MIN(M269,Assumptions!$C$8),Assumptions!$B$8),"")</f>
        <v/>
      </c>
      <c r="O269" s="57">
        <f>IF(K269="Y",AVERAGEIFS($N$5:$N$504,$C$5:$C$504,C269),"")</f>
        <v/>
      </c>
      <c r="P269" s="57">
        <f>IF(K269="Y",N269-O269,"")</f>
        <v/>
      </c>
      <c r="Q269" s="37">
        <f>IF(G269="N",COUNTIFS($F$5:$F$504,F269),"")</f>
        <v/>
      </c>
      <c r="R269" s="37">
        <f>IF(G269="N",COUNTIFS($F$5:$F$504,F269,$C$5:$C$504,C269)-1,"")</f>
        <v/>
      </c>
      <c r="S269" s="57">
        <f>IF(G269="N",LN(Q269),"")</f>
        <v/>
      </c>
      <c r="T269" s="57">
        <f>IF(G269="N",LN(1+R269),"")</f>
        <v/>
      </c>
      <c r="U269" s="39">
        <f>IF(AND(K269="Y",ISNUMBER(J269)),(1+L269)/(1+J269)-1,"")</f>
        <v/>
      </c>
      <c r="V269" s="57">
        <f>IF(ISNUMBER(U269),LN(1+U269),"")</f>
        <v/>
      </c>
      <c r="W269" s="57">
        <f>IF(ISNUMBER(V269),MAX(MIN(V269,Assumptions!$C$9),Assumptions!$B$9),"")</f>
        <v/>
      </c>
      <c r="X269" s="57">
        <f>IF(AND(K269="Y",ISNUMBER(J269)),LN(1+J269),"")</f>
        <v/>
      </c>
      <c r="Y269" s="57">
        <f>IF(ISNUMBER(X269),MAX(MIN(X269,Assumptions!$C$10),Assumptions!$B$10),"")</f>
        <v/>
      </c>
      <c r="Z269" s="57">
        <f>IF(ISNUMBER(W269),W269-AVERAGEIFS($W$5:$W$504,$C$5:$C$504,C269),"")</f>
        <v/>
      </c>
      <c r="AA269" s="57">
        <f>IF(ISNUMBER(Y269),Y269-AVERAGEIFS($Y$5:$Y$504,$C$5:$C$504,C269),"")</f>
        <v/>
      </c>
    </row>
    <row r="270" ht="15" customHeight="1" s="74">
      <c r="A270" s="56" t="inlineStr">
        <is>
          <t>ED</t>
        </is>
      </c>
      <c r="B270" s="56" t="inlineStr">
        <is>
          <t>Consolidated Edison</t>
        </is>
      </c>
      <c r="C270" s="56" t="inlineStr">
        <is>
          <t>Utilities</t>
        </is>
      </c>
      <c r="D270" s="56" t="inlineStr">
        <is>
          <t>Multi-Utilities</t>
        </is>
      </c>
      <c r="E270" s="56" t="inlineStr">
        <is>
          <t>New York City, New York</t>
        </is>
      </c>
      <c r="F270" s="37">
        <f>IFERROR(VLOOKUP(E270,Metro_Map!$A$4:$B$187,2,FALSE()),E270)</f>
        <v/>
      </c>
      <c r="G270" s="37">
        <f>IF(F270="Foreign domicile","Y","N")</f>
        <v/>
      </c>
      <c r="H270" s="59" t="n">
        <v>97.52</v>
      </c>
      <c r="I270" s="59" t="n">
        <v>109.6</v>
      </c>
      <c r="J270" s="60" t="n">
        <v>0.1060909637</v>
      </c>
      <c r="K270" s="37">
        <f>IF(AND(ISNUMBER(H270),ISNUMBER(I270)),"Y","N")</f>
        <v/>
      </c>
      <c r="L270" s="39">
        <f>IF(K270="Y",I270/H270-1,"")</f>
        <v/>
      </c>
      <c r="M270" s="57">
        <f>IF(K270="Y",LN(1+L270),"")</f>
        <v/>
      </c>
      <c r="N270" s="57">
        <f>IF(K270="Y",MAX(MIN(M270,Assumptions!$C$8),Assumptions!$B$8),"")</f>
        <v/>
      </c>
      <c r="O270" s="57">
        <f>IF(K270="Y",AVERAGEIFS($N$5:$N$504,$C$5:$C$504,C270),"")</f>
        <v/>
      </c>
      <c r="P270" s="57">
        <f>IF(K270="Y",N270-O270,"")</f>
        <v/>
      </c>
      <c r="Q270" s="37">
        <f>IF(G270="N",COUNTIFS($F$5:$F$504,F270),"")</f>
        <v/>
      </c>
      <c r="R270" s="37">
        <f>IF(G270="N",COUNTIFS($F$5:$F$504,F270,$C$5:$C$504,C270)-1,"")</f>
        <v/>
      </c>
      <c r="S270" s="57">
        <f>IF(G270="N",LN(Q270),"")</f>
        <v/>
      </c>
      <c r="T270" s="57">
        <f>IF(G270="N",LN(1+R270),"")</f>
        <v/>
      </c>
      <c r="U270" s="39">
        <f>IF(AND(K270="Y",ISNUMBER(J270)),(1+L270)/(1+J270)-1,"")</f>
        <v/>
      </c>
      <c r="V270" s="57">
        <f>IF(ISNUMBER(U270),LN(1+U270),"")</f>
        <v/>
      </c>
      <c r="W270" s="57">
        <f>IF(ISNUMBER(V270),MAX(MIN(V270,Assumptions!$C$9),Assumptions!$B$9),"")</f>
        <v/>
      </c>
      <c r="X270" s="57">
        <f>IF(AND(K270="Y",ISNUMBER(J270)),LN(1+J270),"")</f>
        <v/>
      </c>
      <c r="Y270" s="57">
        <f>IF(ISNUMBER(X270),MAX(MIN(X270,Assumptions!$C$10),Assumptions!$B$10),"")</f>
        <v/>
      </c>
      <c r="Z270" s="57">
        <f>IF(ISNUMBER(W270),W270-AVERAGEIFS($W$5:$W$504,$C$5:$C$504,C270),"")</f>
        <v/>
      </c>
      <c r="AA270" s="57">
        <f>IF(ISNUMBER(Y270),Y270-AVERAGEIFS($Y$5:$Y$504,$C$5:$C$504,C270),"")</f>
        <v/>
      </c>
    </row>
    <row r="271" ht="15" customHeight="1" s="74">
      <c r="A271" s="56" t="inlineStr">
        <is>
          <t>EL</t>
        </is>
      </c>
      <c r="B271" s="56" t="inlineStr">
        <is>
          <t>Estée Lauder Companies (The)</t>
        </is>
      </c>
      <c r="C271" s="56" t="inlineStr">
        <is>
          <t>Consumer Staples</t>
        </is>
      </c>
      <c r="D271" s="56" t="inlineStr">
        <is>
          <t>Personal Care Products</t>
        </is>
      </c>
      <c r="E271" s="56" t="inlineStr">
        <is>
          <t>New York City, New York</t>
        </is>
      </c>
      <c r="F271" s="37">
        <f>IFERROR(VLOOKUP(E271,Metro_Map!$A$4:$B$187,2,FALSE()),E271)</f>
        <v/>
      </c>
      <c r="G271" s="37">
        <f>IF(F271="Foreign domicile","Y","N")</f>
        <v/>
      </c>
      <c r="H271" s="59" t="n">
        <v>99.61</v>
      </c>
      <c r="I271" s="59" t="n">
        <v>101.59</v>
      </c>
      <c r="J271" s="60" t="n">
        <v>0.6234436684</v>
      </c>
      <c r="K271" s="37">
        <f>IF(AND(ISNUMBER(H271),ISNUMBER(I271)),"Y","N")</f>
        <v/>
      </c>
      <c r="L271" s="39">
        <f>IF(K271="Y",I271/H271-1,"")</f>
        <v/>
      </c>
      <c r="M271" s="57">
        <f>IF(K271="Y",LN(1+L271),"")</f>
        <v/>
      </c>
      <c r="N271" s="57">
        <f>IF(K271="Y",MAX(MIN(M271,Assumptions!$C$8),Assumptions!$B$8),"")</f>
        <v/>
      </c>
      <c r="O271" s="57">
        <f>IF(K271="Y",AVERAGEIFS($N$5:$N$504,$C$5:$C$504,C271),"")</f>
        <v/>
      </c>
      <c r="P271" s="57">
        <f>IF(K271="Y",N271-O271,"")</f>
        <v/>
      </c>
      <c r="Q271" s="37">
        <f>IF(G271="N",COUNTIFS($F$5:$F$504,F271),"")</f>
        <v/>
      </c>
      <c r="R271" s="37">
        <f>IF(G271="N",COUNTIFS($F$5:$F$504,F271,$C$5:$C$504,C271)-1,"")</f>
        <v/>
      </c>
      <c r="S271" s="57">
        <f>IF(G271="N",LN(Q271),"")</f>
        <v/>
      </c>
      <c r="T271" s="57">
        <f>IF(G271="N",LN(1+R271),"")</f>
        <v/>
      </c>
      <c r="U271" s="39">
        <f>IF(AND(K271="Y",ISNUMBER(J271)),(1+L271)/(1+J271)-1,"")</f>
        <v/>
      </c>
      <c r="V271" s="57">
        <f>IF(ISNUMBER(U271),LN(1+U271),"")</f>
        <v/>
      </c>
      <c r="W271" s="57">
        <f>IF(ISNUMBER(V271),MAX(MIN(V271,Assumptions!$C$9),Assumptions!$B$9),"")</f>
        <v/>
      </c>
      <c r="X271" s="57">
        <f>IF(AND(K271="Y",ISNUMBER(J271)),LN(1+J271),"")</f>
        <v/>
      </c>
      <c r="Y271" s="57">
        <f>IF(ISNUMBER(X271),MAX(MIN(X271,Assumptions!$C$10),Assumptions!$B$10),"")</f>
        <v/>
      </c>
      <c r="Z271" s="57">
        <f>IF(ISNUMBER(W271),W271-AVERAGEIFS($W$5:$W$504,$C$5:$C$504,C271),"")</f>
        <v/>
      </c>
      <c r="AA271" s="57">
        <f>IF(ISNUMBER(Y271),Y271-AVERAGEIFS($Y$5:$Y$504,$C$5:$C$504,C271),"")</f>
        <v/>
      </c>
    </row>
    <row r="272" ht="15" customHeight="1" s="74">
      <c r="A272" s="56" t="inlineStr">
        <is>
          <t>ETSY</t>
        </is>
      </c>
      <c r="B272" s="56" t="inlineStr">
        <is>
          <t>Etsy</t>
        </is>
      </c>
      <c r="C272" s="56" t="inlineStr">
        <is>
          <t>Consumer Discretionary</t>
        </is>
      </c>
      <c r="D272" s="56" t="inlineStr">
        <is>
          <t>Broadline Retail</t>
        </is>
      </c>
      <c r="E272" s="56" t="inlineStr">
        <is>
          <t>New York City, New York</t>
        </is>
      </c>
      <c r="F272" s="37">
        <f>IFERROR(VLOOKUP(E272,Metro_Map!$A$4:$B$187,2,FALSE()),E272)</f>
        <v/>
      </c>
      <c r="G272" s="37">
        <f>IF(F272="Foreign domicile","Y","N")</f>
        <v/>
      </c>
      <c r="H272" s="59" t="n">
        <v>65.14</v>
      </c>
      <c r="I272" s="59" t="n">
        <v>82.93000000000001</v>
      </c>
      <c r="J272" s="60" t="n">
        <v>0.6884126683</v>
      </c>
      <c r="K272" s="37">
        <f>IF(AND(ISNUMBER(H272),ISNUMBER(I272)),"Y","N")</f>
        <v/>
      </c>
      <c r="L272" s="39">
        <f>IF(K272="Y",I272/H272-1,"")</f>
        <v/>
      </c>
      <c r="M272" s="57">
        <f>IF(K272="Y",LN(1+L272),"")</f>
        <v/>
      </c>
      <c r="N272" s="57">
        <f>IF(K272="Y",MAX(MIN(M272,Assumptions!$C$8),Assumptions!$B$8),"")</f>
        <v/>
      </c>
      <c r="O272" s="57">
        <f>IF(K272="Y",AVERAGEIFS($N$5:$N$504,$C$5:$C$504,C272),"")</f>
        <v/>
      </c>
      <c r="P272" s="57">
        <f>IF(K272="Y",N272-O272,"")</f>
        <v/>
      </c>
      <c r="Q272" s="37">
        <f>IF(G272="N",COUNTIFS($F$5:$F$504,F272),"")</f>
        <v/>
      </c>
      <c r="R272" s="37">
        <f>IF(G272="N",COUNTIFS($F$5:$F$504,F272,$C$5:$C$504,C272)-1,"")</f>
        <v/>
      </c>
      <c r="S272" s="57">
        <f>IF(G272="N",LN(Q272),"")</f>
        <v/>
      </c>
      <c r="T272" s="57">
        <f>IF(G272="N",LN(1+R272),"")</f>
        <v/>
      </c>
      <c r="U272" s="39">
        <f>IF(AND(K272="Y",ISNUMBER(J272)),(1+L272)/(1+J272)-1,"")</f>
        <v/>
      </c>
      <c r="V272" s="57">
        <f>IF(ISNUMBER(U272),LN(1+U272),"")</f>
        <v/>
      </c>
      <c r="W272" s="57">
        <f>IF(ISNUMBER(V272),MAX(MIN(V272,Assumptions!$C$9),Assumptions!$B$9),"")</f>
        <v/>
      </c>
      <c r="X272" s="57">
        <f>IF(AND(K272="Y",ISNUMBER(J272)),LN(1+J272),"")</f>
        <v/>
      </c>
      <c r="Y272" s="57">
        <f>IF(ISNUMBER(X272),MAX(MIN(X272,Assumptions!$C$10),Assumptions!$B$10),"")</f>
        <v/>
      </c>
      <c r="Z272" s="57">
        <f>IF(ISNUMBER(W272),W272-AVERAGEIFS($W$5:$W$504,$C$5:$C$504,C272),"")</f>
        <v/>
      </c>
      <c r="AA272" s="57">
        <f>IF(ISNUMBER(Y272),Y272-AVERAGEIFS($Y$5:$Y$504,$C$5:$C$504,C272),"")</f>
        <v/>
      </c>
    </row>
    <row r="273" ht="15" customHeight="1" s="74">
      <c r="A273" s="56" t="inlineStr">
        <is>
          <t>FDS</t>
        </is>
      </c>
      <c r="B273" s="56" t="inlineStr">
        <is>
          <t>FactSet</t>
        </is>
      </c>
      <c r="C273" s="56" t="inlineStr">
        <is>
          <t>Financials</t>
        </is>
      </c>
      <c r="D273" s="56" t="inlineStr">
        <is>
          <t>Financial Exchanges &amp; Data</t>
        </is>
      </c>
      <c r="E273" s="56" t="inlineStr">
        <is>
          <t>Norwalk, Connecticut</t>
        </is>
      </c>
      <c r="F273" s="37">
        <f>IFERROR(VLOOKUP(E273,Metro_Map!$A$4:$B$187,2,FALSE()),E273)</f>
        <v/>
      </c>
      <c r="G273" s="37">
        <f>IF(F273="Foreign domicile","Y","N")</f>
        <v/>
      </c>
      <c r="H273" s="59" t="n">
        <v>413.09</v>
      </c>
      <c r="I273" s="59" t="n">
        <v>289.74</v>
      </c>
      <c r="J273" s="60" t="n">
        <v>-0.3566971536</v>
      </c>
      <c r="K273" s="37">
        <f>IF(AND(ISNUMBER(H273),ISNUMBER(I273)),"Y","N")</f>
        <v/>
      </c>
      <c r="L273" s="39">
        <f>IF(K273="Y",I273/H273-1,"")</f>
        <v/>
      </c>
      <c r="M273" s="57">
        <f>IF(K273="Y",LN(1+L273),"")</f>
        <v/>
      </c>
      <c r="N273" s="57">
        <f>IF(K273="Y",MAX(MIN(M273,Assumptions!$C$8),Assumptions!$B$8),"")</f>
        <v/>
      </c>
      <c r="O273" s="57">
        <f>IF(K273="Y",AVERAGEIFS($N$5:$N$504,$C$5:$C$504,C273),"")</f>
        <v/>
      </c>
      <c r="P273" s="57">
        <f>IF(K273="Y",N273-O273,"")</f>
        <v/>
      </c>
      <c r="Q273" s="37">
        <f>IF(G273="N",COUNTIFS($F$5:$F$504,F273),"")</f>
        <v/>
      </c>
      <c r="R273" s="37">
        <f>IF(G273="N",COUNTIFS($F$5:$F$504,F273,$C$5:$C$504,C273)-1,"")</f>
        <v/>
      </c>
      <c r="S273" s="57">
        <f>IF(G273="N",LN(Q273),"")</f>
        <v/>
      </c>
      <c r="T273" s="57">
        <f>IF(G273="N",LN(1+R273),"")</f>
        <v/>
      </c>
      <c r="U273" s="39">
        <f>IF(AND(K273="Y",ISNUMBER(J273)),(1+L273)/(1+J273)-1,"")</f>
        <v/>
      </c>
      <c r="V273" s="57">
        <f>IF(ISNUMBER(U273),LN(1+U273),"")</f>
        <v/>
      </c>
      <c r="W273" s="57">
        <f>IF(ISNUMBER(V273),MAX(MIN(V273,Assumptions!$C$9),Assumptions!$B$9),"")</f>
        <v/>
      </c>
      <c r="X273" s="57">
        <f>IF(AND(K273="Y",ISNUMBER(J273)),LN(1+J273),"")</f>
        <v/>
      </c>
      <c r="Y273" s="57">
        <f>IF(ISNUMBER(X273),MAX(MIN(X273,Assumptions!$C$10),Assumptions!$B$10),"")</f>
        <v/>
      </c>
      <c r="Z273" s="57">
        <f>IF(ISNUMBER(W273),W273-AVERAGEIFS($W$5:$W$504,$C$5:$C$504,C273),"")</f>
        <v/>
      </c>
      <c r="AA273" s="57">
        <f>IF(ISNUMBER(Y273),Y273-AVERAGEIFS($Y$5:$Y$504,$C$5:$C$504,C273),"")</f>
        <v/>
      </c>
    </row>
    <row r="274" ht="15" customHeight="1" s="74">
      <c r="A274" s="56" t="inlineStr">
        <is>
          <t>FOXA</t>
        </is>
      </c>
      <c r="B274" s="56" t="inlineStr">
        <is>
          <t>Fox Corporation (Class A)</t>
        </is>
      </c>
      <c r="C274" s="56" t="inlineStr">
        <is>
          <t>Communication Services</t>
        </is>
      </c>
      <c r="D274" s="56" t="inlineStr">
        <is>
          <t>Broadcasting</t>
        </is>
      </c>
      <c r="E274" s="56" t="inlineStr">
        <is>
          <t>New York City, New York</t>
        </is>
      </c>
      <c r="F274" s="37">
        <f>IFERROR(VLOOKUP(E274,Metro_Map!$A$4:$B$187,2,FALSE()),E274)</f>
        <v/>
      </c>
      <c r="G274" s="37">
        <f>IF(F274="Foreign domicile","Y","N")</f>
        <v/>
      </c>
      <c r="H274" s="59" t="n">
        <v>38.04</v>
      </c>
      <c r="I274" s="59" t="n">
        <v>62.21</v>
      </c>
      <c r="J274" s="60" t="n">
        <v>0.4676605505</v>
      </c>
      <c r="K274" s="37">
        <f>IF(AND(ISNUMBER(H274),ISNUMBER(I274)),"Y","N")</f>
        <v/>
      </c>
      <c r="L274" s="39">
        <f>IF(K274="Y",I274/H274-1,"")</f>
        <v/>
      </c>
      <c r="M274" s="57">
        <f>IF(K274="Y",LN(1+L274),"")</f>
        <v/>
      </c>
      <c r="N274" s="57">
        <f>IF(K274="Y",MAX(MIN(M274,Assumptions!$C$8),Assumptions!$B$8),"")</f>
        <v/>
      </c>
      <c r="O274" s="57">
        <f>IF(K274="Y",AVERAGEIFS($N$5:$N$504,$C$5:$C$504,C274),"")</f>
        <v/>
      </c>
      <c r="P274" s="57">
        <f>IF(K274="Y",N274-O274,"")</f>
        <v/>
      </c>
      <c r="Q274" s="37">
        <f>IF(G274="N",COUNTIFS($F$5:$F$504,F274),"")</f>
        <v/>
      </c>
      <c r="R274" s="37">
        <f>IF(G274="N",COUNTIFS($F$5:$F$504,F274,$C$5:$C$504,C274)-1,"")</f>
        <v/>
      </c>
      <c r="S274" s="57">
        <f>IF(G274="N",LN(Q274),"")</f>
        <v/>
      </c>
      <c r="T274" s="57">
        <f>IF(G274="N",LN(1+R274),"")</f>
        <v/>
      </c>
      <c r="U274" s="39">
        <f>IF(AND(K274="Y",ISNUMBER(J274)),(1+L274)/(1+J274)-1,"")</f>
        <v/>
      </c>
      <c r="V274" s="57">
        <f>IF(ISNUMBER(U274),LN(1+U274),"")</f>
        <v/>
      </c>
      <c r="W274" s="57">
        <f>IF(ISNUMBER(V274),MAX(MIN(V274,Assumptions!$C$9),Assumptions!$B$9),"")</f>
        <v/>
      </c>
      <c r="X274" s="57">
        <f>IF(AND(K274="Y",ISNUMBER(J274)),LN(1+J274),"")</f>
        <v/>
      </c>
      <c r="Y274" s="57">
        <f>IF(ISNUMBER(X274),MAX(MIN(X274,Assumptions!$C$10),Assumptions!$B$10),"")</f>
        <v/>
      </c>
      <c r="Z274" s="57">
        <f>IF(ISNUMBER(W274),W274-AVERAGEIFS($W$5:$W$504,$C$5:$C$504,C274),"")</f>
        <v/>
      </c>
      <c r="AA274" s="57">
        <f>IF(ISNUMBER(Y274),Y274-AVERAGEIFS($Y$5:$Y$504,$C$5:$C$504,C274),"")</f>
        <v/>
      </c>
    </row>
    <row r="275" ht="15" customHeight="1" s="74">
      <c r="A275" s="56" t="inlineStr">
        <is>
          <t>GS</t>
        </is>
      </c>
      <c r="B275" s="56" t="inlineStr">
        <is>
          <t>Goldman Sachs</t>
        </is>
      </c>
      <c r="C275" s="56" t="inlineStr">
        <is>
          <t>Financials</t>
        </is>
      </c>
      <c r="D275" s="56" t="inlineStr">
        <is>
          <t>Investment Banking &amp; Brokerage</t>
        </is>
      </c>
      <c r="E275" s="56" t="inlineStr">
        <is>
          <t>New York City, New York</t>
        </is>
      </c>
      <c r="F275" s="37">
        <f>IFERROR(VLOOKUP(E275,Metro_Map!$A$4:$B$187,2,FALSE()),E275)</f>
        <v/>
      </c>
      <c r="G275" s="37">
        <f>IF(F275="Foreign domicile","Y","N")</f>
        <v/>
      </c>
      <c r="H275" s="59" t="n">
        <v>509.03</v>
      </c>
      <c r="I275" s="59" t="n">
        <v>878.72</v>
      </c>
      <c r="J275" s="60" t="n">
        <v>0.6824806436999999</v>
      </c>
      <c r="K275" s="37">
        <f>IF(AND(ISNUMBER(H275),ISNUMBER(I275)),"Y","N")</f>
        <v/>
      </c>
      <c r="L275" s="39">
        <f>IF(K275="Y",I275/H275-1,"")</f>
        <v/>
      </c>
      <c r="M275" s="57">
        <f>IF(K275="Y",LN(1+L275),"")</f>
        <v/>
      </c>
      <c r="N275" s="57">
        <f>IF(K275="Y",MAX(MIN(M275,Assumptions!$C$8),Assumptions!$B$8),"")</f>
        <v/>
      </c>
      <c r="O275" s="57">
        <f>IF(K275="Y",AVERAGEIFS($N$5:$N$504,$C$5:$C$504,C275),"")</f>
        <v/>
      </c>
      <c r="P275" s="57">
        <f>IF(K275="Y",N275-O275,"")</f>
        <v/>
      </c>
      <c r="Q275" s="37">
        <f>IF(G275="N",COUNTIFS($F$5:$F$504,F275),"")</f>
        <v/>
      </c>
      <c r="R275" s="37">
        <f>IF(G275="N",COUNTIFS($F$5:$F$504,F275,$C$5:$C$504,C275)-1,"")</f>
        <v/>
      </c>
      <c r="S275" s="57">
        <f>IF(G275="N",LN(Q275),"")</f>
        <v/>
      </c>
      <c r="T275" s="57">
        <f>IF(G275="N",LN(1+R275),"")</f>
        <v/>
      </c>
      <c r="U275" s="39">
        <f>IF(AND(K275="Y",ISNUMBER(J275)),(1+L275)/(1+J275)-1,"")</f>
        <v/>
      </c>
      <c r="V275" s="57">
        <f>IF(ISNUMBER(U275),LN(1+U275),"")</f>
        <v/>
      </c>
      <c r="W275" s="57">
        <f>IF(ISNUMBER(V275),MAX(MIN(V275,Assumptions!$C$9),Assumptions!$B$9),"")</f>
        <v/>
      </c>
      <c r="X275" s="57">
        <f>IF(AND(K275="Y",ISNUMBER(J275)),LN(1+J275),"")</f>
        <v/>
      </c>
      <c r="Y275" s="57">
        <f>IF(ISNUMBER(X275),MAX(MIN(X275,Assumptions!$C$10),Assumptions!$B$10),"")</f>
        <v/>
      </c>
      <c r="Z275" s="57">
        <f>IF(ISNUMBER(W275),W275-AVERAGEIFS($W$5:$W$504,$C$5:$C$504,C275),"")</f>
        <v/>
      </c>
      <c r="AA275" s="57">
        <f>IF(ISNUMBER(Y275),Y275-AVERAGEIFS($Y$5:$Y$504,$C$5:$C$504,C275),"")</f>
        <v/>
      </c>
    </row>
    <row r="276" ht="15" customHeight="1" s="74">
      <c r="A276" s="56" t="inlineStr">
        <is>
          <t>HSIC</t>
        </is>
      </c>
      <c r="B276" s="56" t="inlineStr">
        <is>
          <t>Henry Schein</t>
        </is>
      </c>
      <c r="C276" s="56" t="inlineStr">
        <is>
          <t>Health Care</t>
        </is>
      </c>
      <c r="D276" s="56" t="inlineStr">
        <is>
          <t>Health Care Distributors</t>
        </is>
      </c>
      <c r="E276" s="56" t="inlineStr">
        <is>
          <t>Melville, New York</t>
        </is>
      </c>
      <c r="F276" s="37">
        <f>IFERROR(VLOOKUP(E276,Metro_Map!$A$4:$B$187,2,FALSE()),E276)</f>
        <v/>
      </c>
      <c r="G276" s="37">
        <f>IF(F276="Foreign domicile","Y","N")</f>
        <v/>
      </c>
      <c r="H276" s="59" t="n">
        <v>71.94</v>
      </c>
      <c r="I276" s="59" t="n">
        <v>85.56</v>
      </c>
      <c r="J276" s="60" t="n">
        <v>0.2597477895</v>
      </c>
      <c r="K276" s="37">
        <f>IF(AND(ISNUMBER(H276),ISNUMBER(I276)),"Y","N")</f>
        <v/>
      </c>
      <c r="L276" s="39">
        <f>IF(K276="Y",I276/H276-1,"")</f>
        <v/>
      </c>
      <c r="M276" s="57">
        <f>IF(K276="Y",LN(1+L276),"")</f>
        <v/>
      </c>
      <c r="N276" s="57">
        <f>IF(K276="Y",MAX(MIN(M276,Assumptions!$C$8),Assumptions!$B$8),"")</f>
        <v/>
      </c>
      <c r="O276" s="57">
        <f>IF(K276="Y",AVERAGEIFS($N$5:$N$504,$C$5:$C$504,C276),"")</f>
        <v/>
      </c>
      <c r="P276" s="57">
        <f>IF(K276="Y",N276-O276,"")</f>
        <v/>
      </c>
      <c r="Q276" s="37">
        <f>IF(G276="N",COUNTIFS($F$5:$F$504,F276),"")</f>
        <v/>
      </c>
      <c r="R276" s="37">
        <f>IF(G276="N",COUNTIFS($F$5:$F$504,F276,$C$5:$C$504,C276)-1,"")</f>
        <v/>
      </c>
      <c r="S276" s="57">
        <f>IF(G276="N",LN(Q276),"")</f>
        <v/>
      </c>
      <c r="T276" s="57">
        <f>IF(G276="N",LN(1+R276),"")</f>
        <v/>
      </c>
      <c r="U276" s="39">
        <f>IF(AND(K276="Y",ISNUMBER(J276)),(1+L276)/(1+J276)-1,"")</f>
        <v/>
      </c>
      <c r="V276" s="57">
        <f>IF(ISNUMBER(U276),LN(1+U276),"")</f>
        <v/>
      </c>
      <c r="W276" s="57">
        <f>IF(ISNUMBER(V276),MAX(MIN(V276,Assumptions!$C$9),Assumptions!$B$9),"")</f>
        <v/>
      </c>
      <c r="X276" s="57">
        <f>IF(AND(K276="Y",ISNUMBER(J276)),LN(1+J276),"")</f>
        <v/>
      </c>
      <c r="Y276" s="57">
        <f>IF(ISNUMBER(X276),MAX(MIN(X276,Assumptions!$C$10),Assumptions!$B$10),"")</f>
        <v/>
      </c>
      <c r="Z276" s="57">
        <f>IF(ISNUMBER(W276),W276-AVERAGEIFS($W$5:$W$504,$C$5:$C$504,C276),"")</f>
        <v/>
      </c>
      <c r="AA276" s="57">
        <f>IF(ISNUMBER(Y276),Y276-AVERAGEIFS($Y$5:$Y$504,$C$5:$C$504,C276),"")</f>
        <v/>
      </c>
    </row>
    <row r="277" ht="15" customHeight="1" s="74">
      <c r="A277" s="56" t="inlineStr">
        <is>
          <t>HUBB</t>
        </is>
      </c>
      <c r="B277" s="56" t="inlineStr">
        <is>
          <t>Hubbell Incorporated</t>
        </is>
      </c>
      <c r="C277" s="56" t="inlineStr">
        <is>
          <t>Industrials</t>
        </is>
      </c>
      <c r="D277" s="56" t="inlineStr">
        <is>
          <t>Industrial Machinery &amp; Supplies &amp; Components</t>
        </is>
      </c>
      <c r="E277" s="56" t="inlineStr">
        <is>
          <t>Shelton, Connecticut</t>
        </is>
      </c>
      <c r="F277" s="37">
        <f>IFERROR(VLOOKUP(E277,Metro_Map!$A$4:$B$187,2,FALSE()),E277)</f>
        <v/>
      </c>
      <c r="G277" s="37">
        <f>IF(F277="Foreign domicile","Y","N")</f>
        <v/>
      </c>
      <c r="H277" s="59" t="n">
        <v>395.65</v>
      </c>
      <c r="I277" s="59" t="n">
        <v>473.37</v>
      </c>
      <c r="J277" s="60" t="n">
        <v>0.05481757802</v>
      </c>
      <c r="K277" s="37">
        <f>IF(AND(ISNUMBER(H277),ISNUMBER(I277)),"Y","N")</f>
        <v/>
      </c>
      <c r="L277" s="39">
        <f>IF(K277="Y",I277/H277-1,"")</f>
        <v/>
      </c>
      <c r="M277" s="57">
        <f>IF(K277="Y",LN(1+L277),"")</f>
        <v/>
      </c>
      <c r="N277" s="57">
        <f>IF(K277="Y",MAX(MIN(M277,Assumptions!$C$8),Assumptions!$B$8),"")</f>
        <v/>
      </c>
      <c r="O277" s="57">
        <f>IF(K277="Y",AVERAGEIFS($N$5:$N$504,$C$5:$C$504,C277),"")</f>
        <v/>
      </c>
      <c r="P277" s="57">
        <f>IF(K277="Y",N277-O277,"")</f>
        <v/>
      </c>
      <c r="Q277" s="37">
        <f>IF(G277="N",COUNTIFS($F$5:$F$504,F277),"")</f>
        <v/>
      </c>
      <c r="R277" s="37">
        <f>IF(G277="N",COUNTIFS($F$5:$F$504,F277,$C$5:$C$504,C277)-1,"")</f>
        <v/>
      </c>
      <c r="S277" s="57">
        <f>IF(G277="N",LN(Q277),"")</f>
        <v/>
      </c>
      <c r="T277" s="57">
        <f>IF(G277="N",LN(1+R277),"")</f>
        <v/>
      </c>
      <c r="U277" s="39">
        <f>IF(AND(K277="Y",ISNUMBER(J277)),(1+L277)/(1+J277)-1,"")</f>
        <v/>
      </c>
      <c r="V277" s="57">
        <f>IF(ISNUMBER(U277),LN(1+U277),"")</f>
        <v/>
      </c>
      <c r="W277" s="57">
        <f>IF(ISNUMBER(V277),MAX(MIN(V277,Assumptions!$C$9),Assumptions!$B$9),"")</f>
        <v/>
      </c>
      <c r="X277" s="57">
        <f>IF(AND(K277="Y",ISNUMBER(J277)),LN(1+J277),"")</f>
        <v/>
      </c>
      <c r="Y277" s="57">
        <f>IF(ISNUMBER(X277),MAX(MIN(X277,Assumptions!$C$10),Assumptions!$B$10),"")</f>
        <v/>
      </c>
      <c r="Z277" s="57">
        <f>IF(ISNUMBER(W277),W277-AVERAGEIFS($W$5:$W$504,$C$5:$C$504,C277),"")</f>
        <v/>
      </c>
      <c r="AA277" s="57">
        <f>IF(ISNUMBER(Y277),Y277-AVERAGEIFS($Y$5:$Y$504,$C$5:$C$504,C277),"")</f>
        <v/>
      </c>
    </row>
    <row r="278" ht="15" customHeight="1" s="74">
      <c r="A278" s="56" t="inlineStr">
        <is>
          <t>IBM</t>
        </is>
      </c>
      <c r="B278" s="56" t="inlineStr">
        <is>
          <t>IBM</t>
        </is>
      </c>
      <c r="C278" s="56" t="inlineStr">
        <is>
          <t>Information Technology</t>
        </is>
      </c>
      <c r="D278" s="56" t="inlineStr">
        <is>
          <t>IT Consulting &amp; Other Services</t>
        </is>
      </c>
      <c r="E278" s="56" t="inlineStr">
        <is>
          <t>Armonk, New York</t>
        </is>
      </c>
      <c r="F278" s="37">
        <f>IFERROR(VLOOKUP(E278,Metro_Map!$A$4:$B$187,2,FALSE()),E278)</f>
        <v/>
      </c>
      <c r="G278" s="37">
        <f>IF(F278="Foreign domicile","Y","N")</f>
        <v/>
      </c>
      <c r="H278" s="59" t="n">
        <v>192.14</v>
      </c>
      <c r="I278" s="59" t="n">
        <v>227.88</v>
      </c>
      <c r="J278" s="60" t="n">
        <v>0.1240545358</v>
      </c>
      <c r="K278" s="37">
        <f>IF(AND(ISNUMBER(H278),ISNUMBER(I278)),"Y","N")</f>
        <v/>
      </c>
      <c r="L278" s="39">
        <f>IF(K278="Y",I278/H278-1,"")</f>
        <v/>
      </c>
      <c r="M278" s="57">
        <f>IF(K278="Y",LN(1+L278),"")</f>
        <v/>
      </c>
      <c r="N278" s="57">
        <f>IF(K278="Y",MAX(MIN(M278,Assumptions!$C$8),Assumptions!$B$8),"")</f>
        <v/>
      </c>
      <c r="O278" s="57">
        <f>IF(K278="Y",AVERAGEIFS($N$5:$N$504,$C$5:$C$504,C278),"")</f>
        <v/>
      </c>
      <c r="P278" s="57">
        <f>IF(K278="Y",N278-O278,"")</f>
        <v/>
      </c>
      <c r="Q278" s="37">
        <f>IF(G278="N",COUNTIFS($F$5:$F$504,F278),"")</f>
        <v/>
      </c>
      <c r="R278" s="37">
        <f>IF(G278="N",COUNTIFS($F$5:$F$504,F278,$C$5:$C$504,C278)-1,"")</f>
        <v/>
      </c>
      <c r="S278" s="57">
        <f>IF(G278="N",LN(Q278),"")</f>
        <v/>
      </c>
      <c r="T278" s="57">
        <f>IF(G278="N",LN(1+R278),"")</f>
        <v/>
      </c>
      <c r="U278" s="39">
        <f>IF(AND(K278="Y",ISNUMBER(J278)),(1+L278)/(1+J278)-1,"")</f>
        <v/>
      </c>
      <c r="V278" s="57">
        <f>IF(ISNUMBER(U278),LN(1+U278),"")</f>
        <v/>
      </c>
      <c r="W278" s="57">
        <f>IF(ISNUMBER(V278),MAX(MIN(V278,Assumptions!$C$9),Assumptions!$B$9),"")</f>
        <v/>
      </c>
      <c r="X278" s="57">
        <f>IF(AND(K278="Y",ISNUMBER(J278)),LN(1+J278),"")</f>
        <v/>
      </c>
      <c r="Y278" s="57">
        <f>IF(ISNUMBER(X278),MAX(MIN(X278,Assumptions!$C$10),Assumptions!$B$10),"")</f>
        <v/>
      </c>
      <c r="Z278" s="57">
        <f>IF(ISNUMBER(W278),W278-AVERAGEIFS($W$5:$W$504,$C$5:$C$504,C278),"")</f>
        <v/>
      </c>
      <c r="AA278" s="57">
        <f>IF(ISNUMBER(Y278),Y278-AVERAGEIFS($Y$5:$Y$504,$C$5:$C$504,C278),"")</f>
        <v/>
      </c>
    </row>
    <row r="279" ht="15" customHeight="1" s="74">
      <c r="A279" s="56" t="inlineStr">
        <is>
          <t>IFF</t>
        </is>
      </c>
      <c r="B279" s="56" t="inlineStr">
        <is>
          <t>International Flavors &amp; Fragrances</t>
        </is>
      </c>
      <c r="C279" s="56" t="inlineStr">
        <is>
          <t>Materials</t>
        </is>
      </c>
      <c r="D279" s="56" t="inlineStr">
        <is>
          <t>Specialty Chemicals</t>
        </is>
      </c>
      <c r="E279" s="56" t="inlineStr">
        <is>
          <t>New York City, New York</t>
        </is>
      </c>
      <c r="F279" s="37">
        <f>IFERROR(VLOOKUP(E279,Metro_Map!$A$4:$B$187,2,FALSE()),E279)</f>
        <v/>
      </c>
      <c r="G279" s="37">
        <f>IF(F279="Foreign domicile","Y","N")</f>
        <v/>
      </c>
      <c r="H279" s="59" t="n">
        <v>99.48</v>
      </c>
      <c r="I279" s="59" t="n">
        <v>89.59999999999999</v>
      </c>
      <c r="J279" s="60" t="n">
        <v>-0.08829465187</v>
      </c>
      <c r="K279" s="37">
        <f>IF(AND(ISNUMBER(H279),ISNUMBER(I279)),"Y","N")</f>
        <v/>
      </c>
      <c r="L279" s="39">
        <f>IF(K279="Y",I279/H279-1,"")</f>
        <v/>
      </c>
      <c r="M279" s="57">
        <f>IF(K279="Y",LN(1+L279),"")</f>
        <v/>
      </c>
      <c r="N279" s="57">
        <f>IF(K279="Y",MAX(MIN(M279,Assumptions!$C$8),Assumptions!$B$8),"")</f>
        <v/>
      </c>
      <c r="O279" s="57">
        <f>IF(K279="Y",AVERAGEIFS($N$5:$N$504,$C$5:$C$504,C279),"")</f>
        <v/>
      </c>
      <c r="P279" s="57">
        <f>IF(K279="Y",N279-O279,"")</f>
        <v/>
      </c>
      <c r="Q279" s="37">
        <f>IF(G279="N",COUNTIFS($F$5:$F$504,F279),"")</f>
        <v/>
      </c>
      <c r="R279" s="37">
        <f>IF(G279="N",COUNTIFS($F$5:$F$504,F279,$C$5:$C$504,C279)-1,"")</f>
        <v/>
      </c>
      <c r="S279" s="57">
        <f>IF(G279="N",LN(Q279),"")</f>
        <v/>
      </c>
      <c r="T279" s="57">
        <f>IF(G279="N",LN(1+R279),"")</f>
        <v/>
      </c>
      <c r="U279" s="39">
        <f>IF(AND(K279="Y",ISNUMBER(J279)),(1+L279)/(1+J279)-1,"")</f>
        <v/>
      </c>
      <c r="V279" s="57">
        <f>IF(ISNUMBER(U279),LN(1+U279),"")</f>
        <v/>
      </c>
      <c r="W279" s="57">
        <f>IF(ISNUMBER(V279),MAX(MIN(V279,Assumptions!$C$9),Assumptions!$B$9),"")</f>
        <v/>
      </c>
      <c r="X279" s="57">
        <f>IF(AND(K279="Y",ISNUMBER(J279)),LN(1+J279),"")</f>
        <v/>
      </c>
      <c r="Y279" s="57">
        <f>IF(ISNUMBER(X279),MAX(MIN(X279,Assumptions!$C$10),Assumptions!$B$10),"")</f>
        <v/>
      </c>
      <c r="Z279" s="57">
        <f>IF(ISNUMBER(W279),W279-AVERAGEIFS($W$5:$W$504,$C$5:$C$504,C279),"")</f>
        <v/>
      </c>
      <c r="AA279" s="57">
        <f>IF(ISNUMBER(Y279),Y279-AVERAGEIFS($Y$5:$Y$504,$C$5:$C$504,C279),"")</f>
        <v/>
      </c>
    </row>
    <row r="280" ht="15" customHeight="1" s="74">
      <c r="A280" s="56" t="inlineStr">
        <is>
          <t>IPG</t>
        </is>
      </c>
      <c r="B280" s="56" t="inlineStr">
        <is>
          <t>Interpublic Group of Companies (The)</t>
        </is>
      </c>
      <c r="C280" s="56" t="inlineStr">
        <is>
          <t>Communication Services</t>
        </is>
      </c>
      <c r="D280" s="56" t="inlineStr">
        <is>
          <t>Advertising</t>
        </is>
      </c>
      <c r="E280" s="56" t="inlineStr">
        <is>
          <t>New York City, New York</t>
        </is>
      </c>
      <c r="F280" s="37">
        <f>IFERROR(VLOOKUP(E280,Metro_Map!$A$4:$B$187,2,FALSE()),E280)</f>
        <v/>
      </c>
      <c r="G280" s="37">
        <f>IF(F280="Foreign domicile","Y","N")</f>
        <v/>
      </c>
      <c r="H280" s="59" t="n">
        <v>4.82</v>
      </c>
      <c r="I280" s="59" t="n">
        <v>5.9</v>
      </c>
      <c r="J280" s="60" t="n">
        <v>0.2556053812</v>
      </c>
      <c r="K280" s="37">
        <f>IF(AND(ISNUMBER(H280),ISNUMBER(I280)),"Y","N")</f>
        <v/>
      </c>
      <c r="L280" s="39">
        <f>IF(K280="Y",I280/H280-1,"")</f>
        <v/>
      </c>
      <c r="M280" s="57">
        <f>IF(K280="Y",LN(1+L280),"")</f>
        <v/>
      </c>
      <c r="N280" s="57">
        <f>IF(K280="Y",MAX(MIN(M280,Assumptions!$C$8),Assumptions!$B$8),"")</f>
        <v/>
      </c>
      <c r="O280" s="57">
        <f>IF(K280="Y",AVERAGEIFS($N$5:$N$504,$C$5:$C$504,C280),"")</f>
        <v/>
      </c>
      <c r="P280" s="57">
        <f>IF(K280="Y",N280-O280,"")</f>
        <v/>
      </c>
      <c r="Q280" s="37">
        <f>IF(G280="N",COUNTIFS($F$5:$F$504,F280),"")</f>
        <v/>
      </c>
      <c r="R280" s="37">
        <f>IF(G280="N",COUNTIFS($F$5:$F$504,F280,$C$5:$C$504,C280)-1,"")</f>
        <v/>
      </c>
      <c r="S280" s="57">
        <f>IF(G280="N",LN(Q280),"")</f>
        <v/>
      </c>
      <c r="T280" s="57">
        <f>IF(G280="N",LN(1+R280),"")</f>
        <v/>
      </c>
      <c r="U280" s="39">
        <f>IF(AND(K280="Y",ISNUMBER(J280)),(1+L280)/(1+J280)-1,"")</f>
        <v/>
      </c>
      <c r="V280" s="57">
        <f>IF(ISNUMBER(U280),LN(1+U280),"")</f>
        <v/>
      </c>
      <c r="W280" s="57">
        <f>IF(ISNUMBER(V280),MAX(MIN(V280,Assumptions!$C$9),Assumptions!$B$9),"")</f>
        <v/>
      </c>
      <c r="X280" s="57">
        <f>IF(AND(K280="Y",ISNUMBER(J280)),LN(1+J280),"")</f>
        <v/>
      </c>
      <c r="Y280" s="57">
        <f>IF(ISNUMBER(X280),MAX(MIN(X280,Assumptions!$C$10),Assumptions!$B$10),"")</f>
        <v/>
      </c>
      <c r="Z280" s="57">
        <f>IF(ISNUMBER(W280),W280-AVERAGEIFS($W$5:$W$504,$C$5:$C$504,C280),"")</f>
        <v/>
      </c>
      <c r="AA280" s="57">
        <f>IF(ISNUMBER(Y280),Y280-AVERAGEIFS($Y$5:$Y$504,$C$5:$C$504,C280),"")</f>
        <v/>
      </c>
    </row>
    <row r="281" ht="15" customHeight="1" s="74">
      <c r="A281" s="56" t="inlineStr">
        <is>
          <t>IT</t>
        </is>
      </c>
      <c r="B281" s="56" t="inlineStr">
        <is>
          <t>Gartner</t>
        </is>
      </c>
      <c r="C281" s="56" t="inlineStr">
        <is>
          <t>Information Technology</t>
        </is>
      </c>
      <c r="D281" s="56" t="inlineStr">
        <is>
          <t>IT Consulting &amp; Other Services</t>
        </is>
      </c>
      <c r="E281" s="56" t="inlineStr">
        <is>
          <t>Stamford, Connecticut</t>
        </is>
      </c>
      <c r="F281" s="37">
        <f>IFERROR(VLOOKUP(E281,Metro_Map!$A$4:$B$187,2,FALSE()),E281)</f>
        <v/>
      </c>
      <c r="G281" s="37">
        <f>IF(F281="Foreign domicile","Y","N")</f>
        <v/>
      </c>
      <c r="H281" s="59" t="n">
        <v>501.19</v>
      </c>
      <c r="I281" s="59" t="n">
        <v>195.77</v>
      </c>
      <c r="J281" s="60" t="n">
        <v>-0.5954078056</v>
      </c>
      <c r="K281" s="37">
        <f>IF(AND(ISNUMBER(H281),ISNUMBER(I281)),"Y","N")</f>
        <v/>
      </c>
      <c r="L281" s="39">
        <f>IF(K281="Y",I281/H281-1,"")</f>
        <v/>
      </c>
      <c r="M281" s="57">
        <f>IF(K281="Y",LN(1+L281),"")</f>
        <v/>
      </c>
      <c r="N281" s="57">
        <f>IF(K281="Y",MAX(MIN(M281,Assumptions!$C$8),Assumptions!$B$8),"")</f>
        <v/>
      </c>
      <c r="O281" s="57">
        <f>IF(K281="Y",AVERAGEIFS($N$5:$N$504,$C$5:$C$504,C281),"")</f>
        <v/>
      </c>
      <c r="P281" s="57">
        <f>IF(K281="Y",N281-O281,"")</f>
        <v/>
      </c>
      <c r="Q281" s="37">
        <f>IF(G281="N",COUNTIFS($F$5:$F$504,F281),"")</f>
        <v/>
      </c>
      <c r="R281" s="37">
        <f>IF(G281="N",COUNTIFS($F$5:$F$504,F281,$C$5:$C$504,C281)-1,"")</f>
        <v/>
      </c>
      <c r="S281" s="57">
        <f>IF(G281="N",LN(Q281),"")</f>
        <v/>
      </c>
      <c r="T281" s="57">
        <f>IF(G281="N",LN(1+R281),"")</f>
        <v/>
      </c>
      <c r="U281" s="39">
        <f>IF(AND(K281="Y",ISNUMBER(J281)),(1+L281)/(1+J281)-1,"")</f>
        <v/>
      </c>
      <c r="V281" s="57">
        <f>IF(ISNUMBER(U281),LN(1+U281),"")</f>
        <v/>
      </c>
      <c r="W281" s="57">
        <f>IF(ISNUMBER(V281),MAX(MIN(V281,Assumptions!$C$9),Assumptions!$B$9),"")</f>
        <v/>
      </c>
      <c r="X281" s="57">
        <f>IF(AND(K281="Y",ISNUMBER(J281)),LN(1+J281),"")</f>
        <v/>
      </c>
      <c r="Y281" s="57">
        <f>IF(ISNUMBER(X281),MAX(MIN(X281,Assumptions!$C$10),Assumptions!$B$10),"")</f>
        <v/>
      </c>
      <c r="Z281" s="57">
        <f>IF(ISNUMBER(W281),W281-AVERAGEIFS($W$5:$W$504,$C$5:$C$504,C281),"")</f>
        <v/>
      </c>
      <c r="AA281" s="57">
        <f>IF(ISNUMBER(Y281),Y281-AVERAGEIFS($Y$5:$Y$504,$C$5:$C$504,C281),"")</f>
        <v/>
      </c>
    </row>
    <row r="282" ht="15" customHeight="1" s="74">
      <c r="A282" s="56" t="inlineStr">
        <is>
          <t>JNJ</t>
        </is>
      </c>
      <c r="B282" s="56" t="inlineStr">
        <is>
          <t>Johnson &amp; Johnson</t>
        </is>
      </c>
      <c r="C282" s="56" t="inlineStr">
        <is>
          <t>Health Care</t>
        </is>
      </c>
      <c r="D282" s="56" t="inlineStr">
        <is>
          <t>Pharmaceuticals</t>
        </is>
      </c>
      <c r="E282" s="56" t="inlineStr">
        <is>
          <t>New Brunswick, New Jersey</t>
        </is>
      </c>
      <c r="F282" s="37">
        <f>IFERROR(VLOOKUP(E282,Metro_Map!$A$4:$B$187,2,FALSE()),E282)</f>
        <v/>
      </c>
      <c r="G282" s="37">
        <f>IF(F282="Foreign domicile","Y","N")</f>
        <v/>
      </c>
      <c r="H282" s="59" t="n">
        <v>157.85</v>
      </c>
      <c r="I282" s="59" t="n">
        <v>253.91</v>
      </c>
      <c r="J282" s="60" t="n">
        <v>0.5960846227</v>
      </c>
      <c r="K282" s="37">
        <f>IF(AND(ISNUMBER(H282),ISNUMBER(I282)),"Y","N")</f>
        <v/>
      </c>
      <c r="L282" s="39">
        <f>IF(K282="Y",I282/H282-1,"")</f>
        <v/>
      </c>
      <c r="M282" s="57">
        <f>IF(K282="Y",LN(1+L282),"")</f>
        <v/>
      </c>
      <c r="N282" s="57">
        <f>IF(K282="Y",MAX(MIN(M282,Assumptions!$C$8),Assumptions!$B$8),"")</f>
        <v/>
      </c>
      <c r="O282" s="57">
        <f>IF(K282="Y",AVERAGEIFS($N$5:$N$504,$C$5:$C$504,C282),"")</f>
        <v/>
      </c>
      <c r="P282" s="57">
        <f>IF(K282="Y",N282-O282,"")</f>
        <v/>
      </c>
      <c r="Q282" s="37">
        <f>IF(G282="N",COUNTIFS($F$5:$F$504,F282),"")</f>
        <v/>
      </c>
      <c r="R282" s="37">
        <f>IF(G282="N",COUNTIFS($F$5:$F$504,F282,$C$5:$C$504,C282)-1,"")</f>
        <v/>
      </c>
      <c r="S282" s="57">
        <f>IF(G282="N",LN(Q282),"")</f>
        <v/>
      </c>
      <c r="T282" s="57">
        <f>IF(G282="N",LN(1+R282),"")</f>
        <v/>
      </c>
      <c r="U282" s="39">
        <f>IF(AND(K282="Y",ISNUMBER(J282)),(1+L282)/(1+J282)-1,"")</f>
        <v/>
      </c>
      <c r="V282" s="57">
        <f>IF(ISNUMBER(U282),LN(1+U282),"")</f>
        <v/>
      </c>
      <c r="W282" s="57">
        <f>IF(ISNUMBER(V282),MAX(MIN(V282,Assumptions!$C$9),Assumptions!$B$9),"")</f>
        <v/>
      </c>
      <c r="X282" s="57">
        <f>IF(AND(K282="Y",ISNUMBER(J282)),LN(1+J282),"")</f>
        <v/>
      </c>
      <c r="Y282" s="57">
        <f>IF(ISNUMBER(X282),MAX(MIN(X282,Assumptions!$C$10),Assumptions!$B$10),"")</f>
        <v/>
      </c>
      <c r="Z282" s="57">
        <f>IF(ISNUMBER(W282),W282-AVERAGEIFS($W$5:$W$504,$C$5:$C$504,C282),"")</f>
        <v/>
      </c>
      <c r="AA282" s="57">
        <f>IF(ISNUMBER(Y282),Y282-AVERAGEIFS($Y$5:$Y$504,$C$5:$C$504,C282),"")</f>
        <v/>
      </c>
    </row>
    <row r="283" ht="15" customHeight="1" s="74">
      <c r="A283" s="56" t="inlineStr">
        <is>
          <t>JPM</t>
        </is>
      </c>
      <c r="B283" s="56" t="inlineStr">
        <is>
          <t>JPMorgan Chase</t>
        </is>
      </c>
      <c r="C283" s="56" t="inlineStr">
        <is>
          <t>Financials</t>
        </is>
      </c>
      <c r="D283" s="56" t="inlineStr">
        <is>
          <t>Diversified Banks</t>
        </is>
      </c>
      <c r="E283" s="56" t="inlineStr">
        <is>
          <t>New York City, New York</t>
        </is>
      </c>
      <c r="F283" s="37">
        <f>IFERROR(VLOOKUP(E283,Metro_Map!$A$4:$B$187,2,FALSE()),E283)</f>
        <v/>
      </c>
      <c r="G283" s="37">
        <f>IF(F283="Foreign domicile","Y","N")</f>
        <v/>
      </c>
      <c r="H283" s="59" t="n">
        <v>212.8</v>
      </c>
      <c r="I283" s="59" t="n">
        <v>335.28</v>
      </c>
      <c r="J283" s="60" t="n">
        <v>0.5078784595</v>
      </c>
      <c r="K283" s="37">
        <f>IF(AND(ISNUMBER(H283),ISNUMBER(I283)),"Y","N")</f>
        <v/>
      </c>
      <c r="L283" s="39">
        <f>IF(K283="Y",I283/H283-1,"")</f>
        <v/>
      </c>
      <c r="M283" s="57">
        <f>IF(K283="Y",LN(1+L283),"")</f>
        <v/>
      </c>
      <c r="N283" s="57">
        <f>IF(K283="Y",MAX(MIN(M283,Assumptions!$C$8),Assumptions!$B$8),"")</f>
        <v/>
      </c>
      <c r="O283" s="57">
        <f>IF(K283="Y",AVERAGEIFS($N$5:$N$504,$C$5:$C$504,C283),"")</f>
        <v/>
      </c>
      <c r="P283" s="57">
        <f>IF(K283="Y",N283-O283,"")</f>
        <v/>
      </c>
      <c r="Q283" s="37">
        <f>IF(G283="N",COUNTIFS($F$5:$F$504,F283),"")</f>
        <v/>
      </c>
      <c r="R283" s="37">
        <f>IF(G283="N",COUNTIFS($F$5:$F$504,F283,$C$5:$C$504,C283)-1,"")</f>
        <v/>
      </c>
      <c r="S283" s="57">
        <f>IF(G283="N",LN(Q283),"")</f>
        <v/>
      </c>
      <c r="T283" s="57">
        <f>IF(G283="N",LN(1+R283),"")</f>
        <v/>
      </c>
      <c r="U283" s="39">
        <f>IF(AND(K283="Y",ISNUMBER(J283)),(1+L283)/(1+J283)-1,"")</f>
        <v/>
      </c>
      <c r="V283" s="57">
        <f>IF(ISNUMBER(U283),LN(1+U283),"")</f>
        <v/>
      </c>
      <c r="W283" s="57">
        <f>IF(ISNUMBER(V283),MAX(MIN(V283,Assumptions!$C$9),Assumptions!$B$9),"")</f>
        <v/>
      </c>
      <c r="X283" s="57">
        <f>IF(AND(K283="Y",ISNUMBER(J283)),LN(1+J283),"")</f>
        <v/>
      </c>
      <c r="Y283" s="57">
        <f>IF(ISNUMBER(X283),MAX(MIN(X283,Assumptions!$C$10),Assumptions!$B$10),"")</f>
        <v/>
      </c>
      <c r="Z283" s="57">
        <f>IF(ISNUMBER(W283),W283-AVERAGEIFS($W$5:$W$504,$C$5:$C$504,C283),"")</f>
        <v/>
      </c>
      <c r="AA283" s="57">
        <f>IF(ISNUMBER(Y283),Y283-AVERAGEIFS($Y$5:$Y$504,$C$5:$C$504,C283),"")</f>
        <v/>
      </c>
    </row>
    <row r="284" ht="15" customHeight="1" s="74">
      <c r="A284" s="56" t="inlineStr">
        <is>
          <t>KIM</t>
        </is>
      </c>
      <c r="B284" s="56" t="inlineStr">
        <is>
          <t>Kimco Realty</t>
        </is>
      </c>
      <c r="C284" s="56" t="inlineStr">
        <is>
          <t>Real Estate</t>
        </is>
      </c>
      <c r="D284" s="56" t="inlineStr">
        <is>
          <t>Retail REITs</t>
        </is>
      </c>
      <c r="E284" s="56" t="inlineStr">
        <is>
          <t>Jericho, New York</t>
        </is>
      </c>
      <c r="F284" s="37">
        <f>IFERROR(VLOOKUP(E284,Metro_Map!$A$4:$B$187,2,FALSE()),E284)</f>
        <v/>
      </c>
      <c r="G284" s="37">
        <f>IF(F284="Foreign domicile","Y","N")</f>
        <v/>
      </c>
      <c r="H284" s="59" t="n">
        <v>21.73</v>
      </c>
      <c r="I284" s="59" t="n">
        <v>22.39</v>
      </c>
      <c r="J284" s="60" t="n">
        <v>-0.08154158215</v>
      </c>
      <c r="K284" s="37">
        <f>IF(AND(ISNUMBER(H284),ISNUMBER(I284)),"Y","N")</f>
        <v/>
      </c>
      <c r="L284" s="39">
        <f>IF(K284="Y",I284/H284-1,"")</f>
        <v/>
      </c>
      <c r="M284" s="57">
        <f>IF(K284="Y",LN(1+L284),"")</f>
        <v/>
      </c>
      <c r="N284" s="57">
        <f>IF(K284="Y",MAX(MIN(M284,Assumptions!$C$8),Assumptions!$B$8),"")</f>
        <v/>
      </c>
      <c r="O284" s="57">
        <f>IF(K284="Y",AVERAGEIFS($N$5:$N$504,$C$5:$C$504,C284),"")</f>
        <v/>
      </c>
      <c r="P284" s="57">
        <f>IF(K284="Y",N284-O284,"")</f>
        <v/>
      </c>
      <c r="Q284" s="37">
        <f>IF(G284="N",COUNTIFS($F$5:$F$504,F284),"")</f>
        <v/>
      </c>
      <c r="R284" s="37">
        <f>IF(G284="N",COUNTIFS($F$5:$F$504,F284,$C$5:$C$504,C284)-1,"")</f>
        <v/>
      </c>
      <c r="S284" s="57">
        <f>IF(G284="N",LN(Q284),"")</f>
        <v/>
      </c>
      <c r="T284" s="57">
        <f>IF(G284="N",LN(1+R284),"")</f>
        <v/>
      </c>
      <c r="U284" s="39">
        <f>IF(AND(K284="Y",ISNUMBER(J284)),(1+L284)/(1+J284)-1,"")</f>
        <v/>
      </c>
      <c r="V284" s="57">
        <f>IF(ISNUMBER(U284),LN(1+U284),"")</f>
        <v/>
      </c>
      <c r="W284" s="57">
        <f>IF(ISNUMBER(V284),MAX(MIN(V284,Assumptions!$C$9),Assumptions!$B$9),"")</f>
        <v/>
      </c>
      <c r="X284" s="57">
        <f>IF(AND(K284="Y",ISNUMBER(J284)),LN(1+J284),"")</f>
        <v/>
      </c>
      <c r="Y284" s="57">
        <f>IF(ISNUMBER(X284),MAX(MIN(X284,Assumptions!$C$10),Assumptions!$B$10),"")</f>
        <v/>
      </c>
      <c r="Z284" s="57">
        <f>IF(ISNUMBER(W284),W284-AVERAGEIFS($W$5:$W$504,$C$5:$C$504,C284),"")</f>
        <v/>
      </c>
      <c r="AA284" s="57">
        <f>IF(ISNUMBER(Y284),Y284-AVERAGEIFS($Y$5:$Y$504,$C$5:$C$504,C284),"")</f>
        <v/>
      </c>
    </row>
    <row r="285" ht="15" customHeight="1" s="74">
      <c r="A285" s="56" t="inlineStr">
        <is>
          <t>KKR</t>
        </is>
      </c>
      <c r="B285" s="56" t="inlineStr">
        <is>
          <t>KKR</t>
        </is>
      </c>
      <c r="C285" s="56" t="inlineStr">
        <is>
          <t>Financials</t>
        </is>
      </c>
      <c r="D285" s="56" t="inlineStr">
        <is>
          <t>Asset Management &amp; Custody Banks</t>
        </is>
      </c>
      <c r="E285" s="56" t="inlineStr">
        <is>
          <t>New York City, New York</t>
        </is>
      </c>
      <c r="F285" s="37">
        <f>IFERROR(VLOOKUP(E285,Metro_Map!$A$4:$B$187,2,FALSE()),E285)</f>
        <v/>
      </c>
      <c r="G285" s="37">
        <f>IF(F285="Foreign domicile","Y","N")</f>
        <v/>
      </c>
      <c r="H285" s="59" t="n">
        <v>123.45</v>
      </c>
      <c r="I285" s="59" t="n">
        <v>85.59999999999999</v>
      </c>
      <c r="J285" s="60" t="n">
        <v>-0.3706022016</v>
      </c>
      <c r="K285" s="37">
        <f>IF(AND(ISNUMBER(H285),ISNUMBER(I285)),"Y","N")</f>
        <v/>
      </c>
      <c r="L285" s="39">
        <f>IF(K285="Y",I285/H285-1,"")</f>
        <v/>
      </c>
      <c r="M285" s="57">
        <f>IF(K285="Y",LN(1+L285),"")</f>
        <v/>
      </c>
      <c r="N285" s="57">
        <f>IF(K285="Y",MAX(MIN(M285,Assumptions!$C$8),Assumptions!$B$8),"")</f>
        <v/>
      </c>
      <c r="O285" s="57">
        <f>IF(K285="Y",AVERAGEIFS($N$5:$N$504,$C$5:$C$504,C285),"")</f>
        <v/>
      </c>
      <c r="P285" s="57">
        <f>IF(K285="Y",N285-O285,"")</f>
        <v/>
      </c>
      <c r="Q285" s="37">
        <f>IF(G285="N",COUNTIFS($F$5:$F$504,F285),"")</f>
        <v/>
      </c>
      <c r="R285" s="37">
        <f>IF(G285="N",COUNTIFS($F$5:$F$504,F285,$C$5:$C$504,C285)-1,"")</f>
        <v/>
      </c>
      <c r="S285" s="57">
        <f>IF(G285="N",LN(Q285),"")</f>
        <v/>
      </c>
      <c r="T285" s="57">
        <f>IF(G285="N",LN(1+R285),"")</f>
        <v/>
      </c>
      <c r="U285" s="39">
        <f>IF(AND(K285="Y",ISNUMBER(J285)),(1+L285)/(1+J285)-1,"")</f>
        <v/>
      </c>
      <c r="V285" s="57">
        <f>IF(ISNUMBER(U285),LN(1+U285),"")</f>
        <v/>
      </c>
      <c r="W285" s="57">
        <f>IF(ISNUMBER(V285),MAX(MIN(V285,Assumptions!$C$9),Assumptions!$B$9),"")</f>
        <v/>
      </c>
      <c r="X285" s="57">
        <f>IF(AND(K285="Y",ISNUMBER(J285)),LN(1+J285),"")</f>
        <v/>
      </c>
      <c r="Y285" s="57">
        <f>IF(ISNUMBER(X285),MAX(MIN(X285,Assumptions!$C$10),Assumptions!$B$10),"")</f>
        <v/>
      </c>
      <c r="Z285" s="57">
        <f>IF(ISNUMBER(W285),W285-AVERAGEIFS($W$5:$W$504,$C$5:$C$504,C285),"")</f>
        <v/>
      </c>
      <c r="AA285" s="57">
        <f>IF(ISNUMBER(Y285),Y285-AVERAGEIFS($Y$5:$Y$504,$C$5:$C$504,C285),"")</f>
        <v/>
      </c>
    </row>
    <row r="286" ht="15" customHeight="1" s="74">
      <c r="A286" s="56" t="inlineStr">
        <is>
          <t>KVUE</t>
        </is>
      </c>
      <c r="B286" s="56" t="inlineStr">
        <is>
          <t>Kenvue</t>
        </is>
      </c>
      <c r="C286" s="56" t="inlineStr">
        <is>
          <t>Consumer Staples</t>
        </is>
      </c>
      <c r="D286" s="56" t="inlineStr">
        <is>
          <t>Personal Care Products</t>
        </is>
      </c>
      <c r="E286" s="56" t="inlineStr">
        <is>
          <t>Skillman, New Jersey</t>
        </is>
      </c>
      <c r="F286" s="37">
        <f>IFERROR(VLOOKUP(E286,Metro_Map!$A$4:$B$187,2,FALSE()),E286)</f>
        <v/>
      </c>
      <c r="G286" s="37">
        <f>IF(F286="Foreign domicile","Y","N")</f>
        <v/>
      </c>
      <c r="H286" s="59" t="n">
        <v>18.49</v>
      </c>
      <c r="I286" s="59" t="n">
        <v>18.01</v>
      </c>
      <c r="J286" s="60" t="n">
        <v>-0.2001721911</v>
      </c>
      <c r="K286" s="37">
        <f>IF(AND(ISNUMBER(H286),ISNUMBER(I286)),"Y","N")</f>
        <v/>
      </c>
      <c r="L286" s="39">
        <f>IF(K286="Y",I286/H286-1,"")</f>
        <v/>
      </c>
      <c r="M286" s="57">
        <f>IF(K286="Y",LN(1+L286),"")</f>
        <v/>
      </c>
      <c r="N286" s="57">
        <f>IF(K286="Y",MAX(MIN(M286,Assumptions!$C$8),Assumptions!$B$8),"")</f>
        <v/>
      </c>
      <c r="O286" s="57">
        <f>IF(K286="Y",AVERAGEIFS($N$5:$N$504,$C$5:$C$504,C286),"")</f>
        <v/>
      </c>
      <c r="P286" s="57">
        <f>IF(K286="Y",N286-O286,"")</f>
        <v/>
      </c>
      <c r="Q286" s="37">
        <f>IF(G286="N",COUNTIFS($F$5:$F$504,F286),"")</f>
        <v/>
      </c>
      <c r="R286" s="37">
        <f>IF(G286="N",COUNTIFS($F$5:$F$504,F286,$C$5:$C$504,C286)-1,"")</f>
        <v/>
      </c>
      <c r="S286" s="57">
        <f>IF(G286="N",LN(Q286),"")</f>
        <v/>
      </c>
      <c r="T286" s="57">
        <f>IF(G286="N",LN(1+R286),"")</f>
        <v/>
      </c>
      <c r="U286" s="39">
        <f>IF(AND(K286="Y",ISNUMBER(J286)),(1+L286)/(1+J286)-1,"")</f>
        <v/>
      </c>
      <c r="V286" s="57">
        <f>IF(ISNUMBER(U286),LN(1+U286),"")</f>
        <v/>
      </c>
      <c r="W286" s="57">
        <f>IF(ISNUMBER(V286),MAX(MIN(V286,Assumptions!$C$9),Assumptions!$B$9),"")</f>
        <v/>
      </c>
      <c r="X286" s="57">
        <f>IF(AND(K286="Y",ISNUMBER(J286)),LN(1+J286),"")</f>
        <v/>
      </c>
      <c r="Y286" s="57">
        <f>IF(ISNUMBER(X286),MAX(MIN(X286,Assumptions!$C$10),Assumptions!$B$10),"")</f>
        <v/>
      </c>
      <c r="Z286" s="57">
        <f>IF(ISNUMBER(W286),W286-AVERAGEIFS($W$5:$W$504,$C$5:$C$504,C286),"")</f>
        <v/>
      </c>
      <c r="AA286" s="57">
        <f>IF(ISNUMBER(Y286),Y286-AVERAGEIFS($Y$5:$Y$504,$C$5:$C$504,C286),"")</f>
        <v/>
      </c>
    </row>
    <row r="287" ht="15" customHeight="1" s="74">
      <c r="A287" s="56" t="inlineStr">
        <is>
          <t>L</t>
        </is>
      </c>
      <c r="B287" s="56" t="inlineStr">
        <is>
          <t>Loews Corporation</t>
        </is>
      </c>
      <c r="C287" s="56" t="inlineStr">
        <is>
          <t>Financials</t>
        </is>
      </c>
      <c r="D287" s="56" t="inlineStr">
        <is>
          <t>Multi-line Insurance</t>
        </is>
      </c>
      <c r="E287" s="56" t="inlineStr">
        <is>
          <t>New York City, New York</t>
        </is>
      </c>
      <c r="F287" s="37">
        <f>IFERROR(VLOOKUP(E287,Metro_Map!$A$4:$B$187,2,FALSE()),E287)</f>
        <v/>
      </c>
      <c r="G287" s="37">
        <f>IF(F287="Foreign domicile","Y","N")</f>
        <v/>
      </c>
      <c r="H287" s="59" t="n">
        <v>79.95</v>
      </c>
      <c r="I287" s="59" t="n">
        <v>109.1</v>
      </c>
      <c r="J287" s="60" t="n">
        <v>0.3893353744</v>
      </c>
      <c r="K287" s="37">
        <f>IF(AND(ISNUMBER(H287),ISNUMBER(I287)),"Y","N")</f>
        <v/>
      </c>
      <c r="L287" s="39">
        <f>IF(K287="Y",I287/H287-1,"")</f>
        <v/>
      </c>
      <c r="M287" s="57">
        <f>IF(K287="Y",LN(1+L287),"")</f>
        <v/>
      </c>
      <c r="N287" s="57">
        <f>IF(K287="Y",MAX(MIN(M287,Assumptions!$C$8),Assumptions!$B$8),"")</f>
        <v/>
      </c>
      <c r="O287" s="57">
        <f>IF(K287="Y",AVERAGEIFS($N$5:$N$504,$C$5:$C$504,C287),"")</f>
        <v/>
      </c>
      <c r="P287" s="57">
        <f>IF(K287="Y",N287-O287,"")</f>
        <v/>
      </c>
      <c r="Q287" s="37">
        <f>IF(G287="N",COUNTIFS($F$5:$F$504,F287),"")</f>
        <v/>
      </c>
      <c r="R287" s="37">
        <f>IF(G287="N",COUNTIFS($F$5:$F$504,F287,$C$5:$C$504,C287)-1,"")</f>
        <v/>
      </c>
      <c r="S287" s="57">
        <f>IF(G287="N",LN(Q287),"")</f>
        <v/>
      </c>
      <c r="T287" s="57">
        <f>IF(G287="N",LN(1+R287),"")</f>
        <v/>
      </c>
      <c r="U287" s="39">
        <f>IF(AND(K287="Y",ISNUMBER(J287)),(1+L287)/(1+J287)-1,"")</f>
        <v/>
      </c>
      <c r="V287" s="57">
        <f>IF(ISNUMBER(U287),LN(1+U287),"")</f>
        <v/>
      </c>
      <c r="W287" s="57">
        <f>IF(ISNUMBER(V287),MAX(MIN(V287,Assumptions!$C$9),Assumptions!$B$9),"")</f>
        <v/>
      </c>
      <c r="X287" s="57">
        <f>IF(AND(K287="Y",ISNUMBER(J287)),LN(1+J287),"")</f>
        <v/>
      </c>
      <c r="Y287" s="57">
        <f>IF(ISNUMBER(X287),MAX(MIN(X287,Assumptions!$C$10),Assumptions!$B$10),"")</f>
        <v/>
      </c>
      <c r="Z287" s="57">
        <f>IF(ISNUMBER(W287),W287-AVERAGEIFS($W$5:$W$504,$C$5:$C$504,C287),"")</f>
        <v/>
      </c>
      <c r="AA287" s="57">
        <f>IF(ISNUMBER(Y287),Y287-AVERAGEIFS($Y$5:$Y$504,$C$5:$C$504,C287),"")</f>
        <v/>
      </c>
    </row>
    <row r="288" ht="15" customHeight="1" s="74">
      <c r="A288" s="56" t="inlineStr">
        <is>
          <t>MA</t>
        </is>
      </c>
      <c r="B288" s="56" t="inlineStr">
        <is>
          <t>Mastercard</t>
        </is>
      </c>
      <c r="C288" s="56" t="inlineStr">
        <is>
          <t>Financials</t>
        </is>
      </c>
      <c r="D288" s="56" t="inlineStr">
        <is>
          <t>Transaction &amp; Payment Processing Services</t>
        </is>
      </c>
      <c r="E288" s="56" t="inlineStr">
        <is>
          <t>Harrison, New York</t>
        </is>
      </c>
      <c r="F288" s="37">
        <f>IFERROR(VLOOKUP(E288,Metro_Map!$A$4:$B$187,2,FALSE()),E288)</f>
        <v/>
      </c>
      <c r="G288" s="37">
        <f>IF(F288="Foreign domicile","Y","N")</f>
        <v/>
      </c>
      <c r="H288" s="59" t="n">
        <v>463.71</v>
      </c>
      <c r="I288" s="59" t="n">
        <v>603.24</v>
      </c>
      <c r="J288" s="60" t="n">
        <v>0.2231782578</v>
      </c>
      <c r="K288" s="37">
        <f>IF(AND(ISNUMBER(H288),ISNUMBER(I288)),"Y","N")</f>
        <v/>
      </c>
      <c r="L288" s="39">
        <f>IF(K288="Y",I288/H288-1,"")</f>
        <v/>
      </c>
      <c r="M288" s="57">
        <f>IF(K288="Y",LN(1+L288),"")</f>
        <v/>
      </c>
      <c r="N288" s="57">
        <f>IF(K288="Y",MAX(MIN(M288,Assumptions!$C$8),Assumptions!$B$8),"")</f>
        <v/>
      </c>
      <c r="O288" s="57">
        <f>IF(K288="Y",AVERAGEIFS($N$5:$N$504,$C$5:$C$504,C288),"")</f>
        <v/>
      </c>
      <c r="P288" s="57">
        <f>IF(K288="Y",N288-O288,"")</f>
        <v/>
      </c>
      <c r="Q288" s="37">
        <f>IF(G288="N",COUNTIFS($F$5:$F$504,F288),"")</f>
        <v/>
      </c>
      <c r="R288" s="37">
        <f>IF(G288="N",COUNTIFS($F$5:$F$504,F288,$C$5:$C$504,C288)-1,"")</f>
        <v/>
      </c>
      <c r="S288" s="57">
        <f>IF(G288="N",LN(Q288),"")</f>
        <v/>
      </c>
      <c r="T288" s="57">
        <f>IF(G288="N",LN(1+R288),"")</f>
        <v/>
      </c>
      <c r="U288" s="39">
        <f>IF(AND(K288="Y",ISNUMBER(J288)),(1+L288)/(1+J288)-1,"")</f>
        <v/>
      </c>
      <c r="V288" s="57">
        <f>IF(ISNUMBER(U288),LN(1+U288),"")</f>
        <v/>
      </c>
      <c r="W288" s="57">
        <f>IF(ISNUMBER(V288),MAX(MIN(V288,Assumptions!$C$9),Assumptions!$B$9),"")</f>
        <v/>
      </c>
      <c r="X288" s="57">
        <f>IF(AND(K288="Y",ISNUMBER(J288)),LN(1+J288),"")</f>
        <v/>
      </c>
      <c r="Y288" s="57">
        <f>IF(ISNUMBER(X288),MAX(MIN(X288,Assumptions!$C$10),Assumptions!$B$10),"")</f>
        <v/>
      </c>
      <c r="Z288" s="57">
        <f>IF(ISNUMBER(W288),W288-AVERAGEIFS($W$5:$W$504,$C$5:$C$504,C288),"")</f>
        <v/>
      </c>
      <c r="AA288" s="57">
        <f>IF(ISNUMBER(Y288),Y288-AVERAGEIFS($Y$5:$Y$504,$C$5:$C$504,C288),"")</f>
        <v/>
      </c>
    </row>
    <row r="289" ht="15" customHeight="1" s="74">
      <c r="A289" s="56" t="inlineStr">
        <is>
          <t>MCO</t>
        </is>
      </c>
      <c r="B289" s="56" t="inlineStr">
        <is>
          <t>Moody's Corporation</t>
        </is>
      </c>
      <c r="C289" s="56" t="inlineStr">
        <is>
          <t>Financials</t>
        </is>
      </c>
      <c r="D289" s="56" t="inlineStr">
        <is>
          <t>Financial Exchanges &amp; Data</t>
        </is>
      </c>
      <c r="E289" s="56" t="inlineStr">
        <is>
          <t>New York City, New York</t>
        </is>
      </c>
      <c r="F289" s="37">
        <f>IFERROR(VLOOKUP(E289,Metro_Map!$A$4:$B$187,2,FALSE()),E289)</f>
        <v/>
      </c>
      <c r="G289" s="37">
        <f>IF(F289="Foreign domicile","Y","N")</f>
        <v/>
      </c>
      <c r="H289" s="59" t="n">
        <v>456.48</v>
      </c>
      <c r="I289" s="59" t="n">
        <v>462.77</v>
      </c>
      <c r="J289" s="60" t="n">
        <v>0.04452617914</v>
      </c>
      <c r="K289" s="37">
        <f>IF(AND(ISNUMBER(H289),ISNUMBER(I289)),"Y","N")</f>
        <v/>
      </c>
      <c r="L289" s="39">
        <f>IF(K289="Y",I289/H289-1,"")</f>
        <v/>
      </c>
      <c r="M289" s="57">
        <f>IF(K289="Y",LN(1+L289),"")</f>
        <v/>
      </c>
      <c r="N289" s="57">
        <f>IF(K289="Y",MAX(MIN(M289,Assumptions!$C$8),Assumptions!$B$8),"")</f>
        <v/>
      </c>
      <c r="O289" s="57">
        <f>IF(K289="Y",AVERAGEIFS($N$5:$N$504,$C$5:$C$504,C289),"")</f>
        <v/>
      </c>
      <c r="P289" s="57">
        <f>IF(K289="Y",N289-O289,"")</f>
        <v/>
      </c>
      <c r="Q289" s="37">
        <f>IF(G289="N",COUNTIFS($F$5:$F$504,F289),"")</f>
        <v/>
      </c>
      <c r="R289" s="37">
        <f>IF(G289="N",COUNTIFS($F$5:$F$504,F289,$C$5:$C$504,C289)-1,"")</f>
        <v/>
      </c>
      <c r="S289" s="57">
        <f>IF(G289="N",LN(Q289),"")</f>
        <v/>
      </c>
      <c r="T289" s="57">
        <f>IF(G289="N",LN(1+R289),"")</f>
        <v/>
      </c>
      <c r="U289" s="39">
        <f>IF(AND(K289="Y",ISNUMBER(J289)),(1+L289)/(1+J289)-1,"")</f>
        <v/>
      </c>
      <c r="V289" s="57">
        <f>IF(ISNUMBER(U289),LN(1+U289),"")</f>
        <v/>
      </c>
      <c r="W289" s="57">
        <f>IF(ISNUMBER(V289),MAX(MIN(V289,Assumptions!$C$9),Assumptions!$B$9),"")</f>
        <v/>
      </c>
      <c r="X289" s="57">
        <f>IF(AND(K289="Y",ISNUMBER(J289)),LN(1+J289),"")</f>
        <v/>
      </c>
      <c r="Y289" s="57">
        <f>IF(ISNUMBER(X289),MAX(MIN(X289,Assumptions!$C$10),Assumptions!$B$10),"")</f>
        <v/>
      </c>
      <c r="Z289" s="57">
        <f>IF(ISNUMBER(W289),W289-AVERAGEIFS($W$5:$W$504,$C$5:$C$504,C289),"")</f>
        <v/>
      </c>
      <c r="AA289" s="57">
        <f>IF(ISNUMBER(Y289),Y289-AVERAGEIFS($Y$5:$Y$504,$C$5:$C$504,C289),"")</f>
        <v/>
      </c>
    </row>
    <row r="290" ht="15" customHeight="1" s="74">
      <c r="A290" s="56" t="inlineStr">
        <is>
          <t>MET</t>
        </is>
      </c>
      <c r="B290" s="56" t="inlineStr">
        <is>
          <t>MetLife</t>
        </is>
      </c>
      <c r="C290" s="56" t="inlineStr">
        <is>
          <t>Financials</t>
        </is>
      </c>
      <c r="D290" s="56" t="inlineStr">
        <is>
          <t>Life &amp; Health Insurance</t>
        </is>
      </c>
      <c r="E290" s="56" t="inlineStr">
        <is>
          <t>New York City, New York</t>
        </is>
      </c>
      <c r="F290" s="37">
        <f>IFERROR(VLOOKUP(E290,Metro_Map!$A$4:$B$187,2,FALSE()),E290)</f>
        <v/>
      </c>
      <c r="G290" s="37">
        <f>IF(F290="Foreign domicile","Y","N")</f>
        <v/>
      </c>
      <c r="H290" s="59" t="n">
        <v>76.84999999999999</v>
      </c>
      <c r="I290" s="59" t="n">
        <v>99.72</v>
      </c>
      <c r="J290" s="60" t="n">
        <v>0.2816378759</v>
      </c>
      <c r="K290" s="37">
        <f>IF(AND(ISNUMBER(H290),ISNUMBER(I290)),"Y","N")</f>
        <v/>
      </c>
      <c r="L290" s="39">
        <f>IF(K290="Y",I290/H290-1,"")</f>
        <v/>
      </c>
      <c r="M290" s="57">
        <f>IF(K290="Y",LN(1+L290),"")</f>
        <v/>
      </c>
      <c r="N290" s="57">
        <f>IF(K290="Y",MAX(MIN(M290,Assumptions!$C$8),Assumptions!$B$8),"")</f>
        <v/>
      </c>
      <c r="O290" s="57">
        <f>IF(K290="Y",AVERAGEIFS($N$5:$N$504,$C$5:$C$504,C290),"")</f>
        <v/>
      </c>
      <c r="P290" s="57">
        <f>IF(K290="Y",N290-O290,"")</f>
        <v/>
      </c>
      <c r="Q290" s="37">
        <f>IF(G290="N",COUNTIFS($F$5:$F$504,F290),"")</f>
        <v/>
      </c>
      <c r="R290" s="37">
        <f>IF(G290="N",COUNTIFS($F$5:$F$504,F290,$C$5:$C$504,C290)-1,"")</f>
        <v/>
      </c>
      <c r="S290" s="57">
        <f>IF(G290="N",LN(Q290),"")</f>
        <v/>
      </c>
      <c r="T290" s="57">
        <f>IF(G290="N",LN(1+R290),"")</f>
        <v/>
      </c>
      <c r="U290" s="39">
        <f>IF(AND(K290="Y",ISNUMBER(J290)),(1+L290)/(1+J290)-1,"")</f>
        <v/>
      </c>
      <c r="V290" s="57">
        <f>IF(ISNUMBER(U290),LN(1+U290),"")</f>
        <v/>
      </c>
      <c r="W290" s="57">
        <f>IF(ISNUMBER(V290),MAX(MIN(V290,Assumptions!$C$9),Assumptions!$B$9),"")</f>
        <v/>
      </c>
      <c r="X290" s="57">
        <f>IF(AND(K290="Y",ISNUMBER(J290)),LN(1+J290),"")</f>
        <v/>
      </c>
      <c r="Y290" s="57">
        <f>IF(ISNUMBER(X290),MAX(MIN(X290,Assumptions!$C$10),Assumptions!$B$10),"")</f>
        <v/>
      </c>
      <c r="Z290" s="57">
        <f>IF(ISNUMBER(W290),W290-AVERAGEIFS($W$5:$W$504,$C$5:$C$504,C290),"")</f>
        <v/>
      </c>
      <c r="AA290" s="57">
        <f>IF(ISNUMBER(Y290),Y290-AVERAGEIFS($Y$5:$Y$504,$C$5:$C$504,C290),"")</f>
        <v/>
      </c>
    </row>
    <row r="291" ht="15" customHeight="1" s="74">
      <c r="A291" s="56" t="inlineStr">
        <is>
          <t>MKTX</t>
        </is>
      </c>
      <c r="B291" s="56" t="inlineStr">
        <is>
          <t>MarketAxess</t>
        </is>
      </c>
      <c r="C291" s="56" t="inlineStr">
        <is>
          <t>Financials</t>
        </is>
      </c>
      <c r="D291" s="56" t="inlineStr">
        <is>
          <t>Financial Exchanges &amp; Data</t>
        </is>
      </c>
      <c r="E291" s="56" t="inlineStr">
        <is>
          <t>New York City, New York</t>
        </is>
      </c>
      <c r="F291" s="37">
        <f>IFERROR(VLOOKUP(E291,Metro_Map!$A$4:$B$187,2,FALSE()),E291)</f>
        <v/>
      </c>
      <c r="G291" s="37">
        <f>IF(F291="Foreign domicile","Y","N")</f>
        <v/>
      </c>
      <c r="H291" s="59" t="n">
        <v>223.53</v>
      </c>
      <c r="I291" s="59" t="n">
        <v>164.5</v>
      </c>
      <c r="J291" s="60" t="n">
        <v>-0.4103886799</v>
      </c>
      <c r="K291" s="37">
        <f>IF(AND(ISNUMBER(H291),ISNUMBER(I291)),"Y","N")</f>
        <v/>
      </c>
      <c r="L291" s="39">
        <f>IF(K291="Y",I291/H291-1,"")</f>
        <v/>
      </c>
      <c r="M291" s="57">
        <f>IF(K291="Y",LN(1+L291),"")</f>
        <v/>
      </c>
      <c r="N291" s="57">
        <f>IF(K291="Y",MAX(MIN(M291,Assumptions!$C$8),Assumptions!$B$8),"")</f>
        <v/>
      </c>
      <c r="O291" s="57">
        <f>IF(K291="Y",AVERAGEIFS($N$5:$N$504,$C$5:$C$504,C291),"")</f>
        <v/>
      </c>
      <c r="P291" s="57">
        <f>IF(K291="Y",N291-O291,"")</f>
        <v/>
      </c>
      <c r="Q291" s="37">
        <f>IF(G291="N",COUNTIFS($F$5:$F$504,F291),"")</f>
        <v/>
      </c>
      <c r="R291" s="37">
        <f>IF(G291="N",COUNTIFS($F$5:$F$504,F291,$C$5:$C$504,C291)-1,"")</f>
        <v/>
      </c>
      <c r="S291" s="57">
        <f>IF(G291="N",LN(Q291),"")</f>
        <v/>
      </c>
      <c r="T291" s="57">
        <f>IF(G291="N",LN(1+R291),"")</f>
        <v/>
      </c>
      <c r="U291" s="39">
        <f>IF(AND(K291="Y",ISNUMBER(J291)),(1+L291)/(1+J291)-1,"")</f>
        <v/>
      </c>
      <c r="V291" s="57">
        <f>IF(ISNUMBER(U291),LN(1+U291),"")</f>
        <v/>
      </c>
      <c r="W291" s="57">
        <f>IF(ISNUMBER(V291),MAX(MIN(V291,Assumptions!$C$9),Assumptions!$B$9),"")</f>
        <v/>
      </c>
      <c r="X291" s="57">
        <f>IF(AND(K291="Y",ISNUMBER(J291)),LN(1+J291),"")</f>
        <v/>
      </c>
      <c r="Y291" s="57">
        <f>IF(ISNUMBER(X291),MAX(MIN(X291,Assumptions!$C$10),Assumptions!$B$10),"")</f>
        <v/>
      </c>
      <c r="Z291" s="57">
        <f>IF(ISNUMBER(W291),W291-AVERAGEIFS($W$5:$W$504,$C$5:$C$504,C291),"")</f>
        <v/>
      </c>
      <c r="AA291" s="57">
        <f>IF(ISNUMBER(Y291),Y291-AVERAGEIFS($Y$5:$Y$504,$C$5:$C$504,C291),"")</f>
        <v/>
      </c>
    </row>
    <row r="292" ht="15" customHeight="1" s="74">
      <c r="A292" s="56" t="inlineStr">
        <is>
          <t>MRK</t>
        </is>
      </c>
      <c r="B292" s="56" t="inlineStr">
        <is>
          <t>Merck &amp; Co.</t>
        </is>
      </c>
      <c r="C292" s="56" t="inlineStr">
        <is>
          <t>Health Care</t>
        </is>
      </c>
      <c r="D292" s="56" t="inlineStr">
        <is>
          <t>Pharmaceuticals</t>
        </is>
      </c>
      <c r="E292" s="56" t="inlineStr">
        <is>
          <t>Kenilworth, New Jersey</t>
        </is>
      </c>
      <c r="F292" s="37">
        <f>IFERROR(VLOOKUP(E292,Metro_Map!$A$4:$B$187,2,FALSE()),E292)</f>
        <v/>
      </c>
      <c r="G292" s="37">
        <f>IF(F292="Foreign domicile","Y","N")</f>
        <v/>
      </c>
      <c r="H292" s="59" t="n">
        <v>113.13</v>
      </c>
      <c r="I292" s="59" t="n">
        <v>147.37</v>
      </c>
      <c r="J292" s="60" t="n">
        <v>0.4451549434</v>
      </c>
      <c r="K292" s="37">
        <f>IF(AND(ISNUMBER(H292),ISNUMBER(I292)),"Y","N")</f>
        <v/>
      </c>
      <c r="L292" s="39">
        <f>IF(K292="Y",I292/H292-1,"")</f>
        <v/>
      </c>
      <c r="M292" s="57">
        <f>IF(K292="Y",LN(1+L292),"")</f>
        <v/>
      </c>
      <c r="N292" s="57">
        <f>IF(K292="Y",MAX(MIN(M292,Assumptions!$C$8),Assumptions!$B$8),"")</f>
        <v/>
      </c>
      <c r="O292" s="57">
        <f>IF(K292="Y",AVERAGEIFS($N$5:$N$504,$C$5:$C$504,C292),"")</f>
        <v/>
      </c>
      <c r="P292" s="57">
        <f>IF(K292="Y",N292-O292,"")</f>
        <v/>
      </c>
      <c r="Q292" s="37">
        <f>IF(G292="N",COUNTIFS($F$5:$F$504,F292),"")</f>
        <v/>
      </c>
      <c r="R292" s="37">
        <f>IF(G292="N",COUNTIFS($F$5:$F$504,F292,$C$5:$C$504,C292)-1,"")</f>
        <v/>
      </c>
      <c r="S292" s="57">
        <f>IF(G292="N",LN(Q292),"")</f>
        <v/>
      </c>
      <c r="T292" s="57">
        <f>IF(G292="N",LN(1+R292),"")</f>
        <v/>
      </c>
      <c r="U292" s="39">
        <f>IF(AND(K292="Y",ISNUMBER(J292)),(1+L292)/(1+J292)-1,"")</f>
        <v/>
      </c>
      <c r="V292" s="57">
        <f>IF(ISNUMBER(U292),LN(1+U292),"")</f>
        <v/>
      </c>
      <c r="W292" s="57">
        <f>IF(ISNUMBER(V292),MAX(MIN(V292,Assumptions!$C$9),Assumptions!$B$9),"")</f>
        <v/>
      </c>
      <c r="X292" s="57">
        <f>IF(AND(K292="Y",ISNUMBER(J292)),LN(1+J292),"")</f>
        <v/>
      </c>
      <c r="Y292" s="57">
        <f>IF(ISNUMBER(X292),MAX(MIN(X292,Assumptions!$C$10),Assumptions!$B$10),"")</f>
        <v/>
      </c>
      <c r="Z292" s="57">
        <f>IF(ISNUMBER(W292),W292-AVERAGEIFS($W$5:$W$504,$C$5:$C$504,C292),"")</f>
        <v/>
      </c>
      <c r="AA292" s="57">
        <f>IF(ISNUMBER(Y292),Y292-AVERAGEIFS($Y$5:$Y$504,$C$5:$C$504,C292),"")</f>
        <v/>
      </c>
    </row>
    <row r="293" ht="15" customHeight="1" s="74">
      <c r="A293" s="56" t="inlineStr">
        <is>
          <t>MS</t>
        </is>
      </c>
      <c r="B293" s="56" t="inlineStr">
        <is>
          <t>Morgan Stanley</t>
        </is>
      </c>
      <c r="C293" s="56" t="inlineStr">
        <is>
          <t>Financials</t>
        </is>
      </c>
      <c r="D293" s="56" t="inlineStr">
        <is>
          <t>Investment Banking &amp; Brokerage</t>
        </is>
      </c>
      <c r="E293" s="56" t="inlineStr">
        <is>
          <t>New York City, New York</t>
        </is>
      </c>
      <c r="F293" s="37">
        <f>IFERROR(VLOOKUP(E293,Metro_Map!$A$4:$B$187,2,FALSE()),E293)</f>
        <v/>
      </c>
      <c r="G293" s="37">
        <f>IF(F293="Foreign domicile","Y","N")</f>
        <v/>
      </c>
      <c r="H293" s="59" t="n">
        <v>103.21</v>
      </c>
      <c r="I293" s="59" t="n">
        <v>181.51</v>
      </c>
      <c r="J293" s="60" t="n">
        <v>0.5368814192</v>
      </c>
      <c r="K293" s="37">
        <f>IF(AND(ISNUMBER(H293),ISNUMBER(I293)),"Y","N")</f>
        <v/>
      </c>
      <c r="L293" s="39">
        <f>IF(K293="Y",I293/H293-1,"")</f>
        <v/>
      </c>
      <c r="M293" s="57">
        <f>IF(K293="Y",LN(1+L293),"")</f>
        <v/>
      </c>
      <c r="N293" s="57">
        <f>IF(K293="Y",MAX(MIN(M293,Assumptions!$C$8),Assumptions!$B$8),"")</f>
        <v/>
      </c>
      <c r="O293" s="57">
        <f>IF(K293="Y",AVERAGEIFS($N$5:$N$504,$C$5:$C$504,C293),"")</f>
        <v/>
      </c>
      <c r="P293" s="57">
        <f>IF(K293="Y",N293-O293,"")</f>
        <v/>
      </c>
      <c r="Q293" s="37">
        <f>IF(G293="N",COUNTIFS($F$5:$F$504,F293),"")</f>
        <v/>
      </c>
      <c r="R293" s="37">
        <f>IF(G293="N",COUNTIFS($F$5:$F$504,F293,$C$5:$C$504,C293)-1,"")</f>
        <v/>
      </c>
      <c r="S293" s="57">
        <f>IF(G293="N",LN(Q293),"")</f>
        <v/>
      </c>
      <c r="T293" s="57">
        <f>IF(G293="N",LN(1+R293),"")</f>
        <v/>
      </c>
      <c r="U293" s="39">
        <f>IF(AND(K293="Y",ISNUMBER(J293)),(1+L293)/(1+J293)-1,"")</f>
        <v/>
      </c>
      <c r="V293" s="57">
        <f>IF(ISNUMBER(U293),LN(1+U293),"")</f>
        <v/>
      </c>
      <c r="W293" s="57">
        <f>IF(ISNUMBER(V293),MAX(MIN(V293,Assumptions!$C$9),Assumptions!$B$9),"")</f>
        <v/>
      </c>
      <c r="X293" s="57">
        <f>IF(AND(K293="Y",ISNUMBER(J293)),LN(1+J293),"")</f>
        <v/>
      </c>
      <c r="Y293" s="57">
        <f>IF(ISNUMBER(X293),MAX(MIN(X293,Assumptions!$C$10),Assumptions!$B$10),"")</f>
        <v/>
      </c>
      <c r="Z293" s="57">
        <f>IF(ISNUMBER(W293),W293-AVERAGEIFS($W$5:$W$504,$C$5:$C$504,C293),"")</f>
        <v/>
      </c>
      <c r="AA293" s="57">
        <f>IF(ISNUMBER(Y293),Y293-AVERAGEIFS($Y$5:$Y$504,$C$5:$C$504,C293),"")</f>
        <v/>
      </c>
    </row>
    <row r="294" ht="15" customHeight="1" s="74">
      <c r="A294" s="56" t="inlineStr">
        <is>
          <t>MSCI</t>
        </is>
      </c>
      <c r="B294" s="56" t="inlineStr">
        <is>
          <t>MSCI</t>
        </is>
      </c>
      <c r="C294" s="56" t="inlineStr">
        <is>
          <t>Financials</t>
        </is>
      </c>
      <c r="D294" s="56" t="inlineStr">
        <is>
          <t>Financial Exchanges &amp; Data</t>
        </is>
      </c>
      <c r="E294" s="56" t="inlineStr">
        <is>
          <t>New York City, New York</t>
        </is>
      </c>
      <c r="F294" s="37">
        <f>IFERROR(VLOOKUP(E294,Metro_Map!$A$4:$B$187,2,FALSE()),E294)</f>
        <v/>
      </c>
      <c r="G294" s="37">
        <f>IF(F294="Foreign domicile","Y","N")</f>
        <v/>
      </c>
      <c r="H294" s="59" t="n">
        <v>540.76</v>
      </c>
      <c r="I294" s="59" t="n">
        <v>560.52</v>
      </c>
      <c r="J294" s="60" t="n">
        <v>-0.02502039706</v>
      </c>
      <c r="K294" s="37">
        <f>IF(AND(ISNUMBER(H294),ISNUMBER(I294)),"Y","N")</f>
        <v/>
      </c>
      <c r="L294" s="39">
        <f>IF(K294="Y",I294/H294-1,"")</f>
        <v/>
      </c>
      <c r="M294" s="57">
        <f>IF(K294="Y",LN(1+L294),"")</f>
        <v/>
      </c>
      <c r="N294" s="57">
        <f>IF(K294="Y",MAX(MIN(M294,Assumptions!$C$8),Assumptions!$B$8),"")</f>
        <v/>
      </c>
      <c r="O294" s="57">
        <f>IF(K294="Y",AVERAGEIFS($N$5:$N$504,$C$5:$C$504,C294),"")</f>
        <v/>
      </c>
      <c r="P294" s="57">
        <f>IF(K294="Y",N294-O294,"")</f>
        <v/>
      </c>
      <c r="Q294" s="37">
        <f>IF(G294="N",COUNTIFS($F$5:$F$504,F294),"")</f>
        <v/>
      </c>
      <c r="R294" s="37">
        <f>IF(G294="N",COUNTIFS($F$5:$F$504,F294,$C$5:$C$504,C294)-1,"")</f>
        <v/>
      </c>
      <c r="S294" s="57">
        <f>IF(G294="N",LN(Q294),"")</f>
        <v/>
      </c>
      <c r="T294" s="57">
        <f>IF(G294="N",LN(1+R294),"")</f>
        <v/>
      </c>
      <c r="U294" s="39">
        <f>IF(AND(K294="Y",ISNUMBER(J294)),(1+L294)/(1+J294)-1,"")</f>
        <v/>
      </c>
      <c r="V294" s="57">
        <f>IF(ISNUMBER(U294),LN(1+U294),"")</f>
        <v/>
      </c>
      <c r="W294" s="57">
        <f>IF(ISNUMBER(V294),MAX(MIN(V294,Assumptions!$C$9),Assumptions!$B$9),"")</f>
        <v/>
      </c>
      <c r="X294" s="57">
        <f>IF(AND(K294="Y",ISNUMBER(J294)),LN(1+J294),"")</f>
        <v/>
      </c>
      <c r="Y294" s="57">
        <f>IF(ISNUMBER(X294),MAX(MIN(X294,Assumptions!$C$10),Assumptions!$B$10),"")</f>
        <v/>
      </c>
      <c r="Z294" s="57">
        <f>IF(ISNUMBER(W294),W294-AVERAGEIFS($W$5:$W$504,$C$5:$C$504,C294),"")</f>
        <v/>
      </c>
      <c r="AA294" s="57">
        <f>IF(ISNUMBER(Y294),Y294-AVERAGEIFS($Y$5:$Y$504,$C$5:$C$504,C294),"")</f>
        <v/>
      </c>
    </row>
    <row r="295" ht="15" customHeight="1" s="74">
      <c r="A295" s="56" t="inlineStr">
        <is>
          <t>NDAQ</t>
        </is>
      </c>
      <c r="B295" s="56" t="inlineStr">
        <is>
          <t>Nasdaq, Inc.</t>
        </is>
      </c>
      <c r="C295" s="56" t="inlineStr">
        <is>
          <t>Financials</t>
        </is>
      </c>
      <c r="D295" s="56" t="inlineStr">
        <is>
          <t>Financial Exchanges &amp; Data</t>
        </is>
      </c>
      <c r="E295" s="56" t="inlineStr">
        <is>
          <t>New York City, New York</t>
        </is>
      </c>
      <c r="F295" s="37">
        <f>IFERROR(VLOOKUP(E295,Metro_Map!$A$4:$B$187,2,FALSE()),E295)</f>
        <v/>
      </c>
      <c r="G295" s="37">
        <f>IF(F295="Foreign domicile","Y","N")</f>
        <v/>
      </c>
      <c r="H295" s="59" t="n">
        <v>67.68000000000001</v>
      </c>
      <c r="I295" s="59" t="n">
        <v>91.95999999999999</v>
      </c>
      <c r="J295" s="60" t="n">
        <v>0.2226162333</v>
      </c>
      <c r="K295" s="37">
        <f>IF(AND(ISNUMBER(H295),ISNUMBER(I295)),"Y","N")</f>
        <v/>
      </c>
      <c r="L295" s="39">
        <f>IF(K295="Y",I295/H295-1,"")</f>
        <v/>
      </c>
      <c r="M295" s="57">
        <f>IF(K295="Y",LN(1+L295),"")</f>
        <v/>
      </c>
      <c r="N295" s="57">
        <f>IF(K295="Y",MAX(MIN(M295,Assumptions!$C$8),Assumptions!$B$8),"")</f>
        <v/>
      </c>
      <c r="O295" s="57">
        <f>IF(K295="Y",AVERAGEIFS($N$5:$N$504,$C$5:$C$504,C295),"")</f>
        <v/>
      </c>
      <c r="P295" s="57">
        <f>IF(K295="Y",N295-O295,"")</f>
        <v/>
      </c>
      <c r="Q295" s="37">
        <f>IF(G295="N",COUNTIFS($F$5:$F$504,F295),"")</f>
        <v/>
      </c>
      <c r="R295" s="37">
        <f>IF(G295="N",COUNTIFS($F$5:$F$504,F295,$C$5:$C$504,C295)-1,"")</f>
        <v/>
      </c>
      <c r="S295" s="57">
        <f>IF(G295="N",LN(Q295),"")</f>
        <v/>
      </c>
      <c r="T295" s="57">
        <f>IF(G295="N",LN(1+R295),"")</f>
        <v/>
      </c>
      <c r="U295" s="39">
        <f>IF(AND(K295="Y",ISNUMBER(J295)),(1+L295)/(1+J295)-1,"")</f>
        <v/>
      </c>
      <c r="V295" s="57">
        <f>IF(ISNUMBER(U295),LN(1+U295),"")</f>
        <v/>
      </c>
      <c r="W295" s="57">
        <f>IF(ISNUMBER(V295),MAX(MIN(V295,Assumptions!$C$9),Assumptions!$B$9),"")</f>
        <v/>
      </c>
      <c r="X295" s="57">
        <f>IF(AND(K295="Y",ISNUMBER(J295)),LN(1+J295),"")</f>
        <v/>
      </c>
      <c r="Y295" s="57">
        <f>IF(ISNUMBER(X295),MAX(MIN(X295,Assumptions!$C$10),Assumptions!$B$10),"")</f>
        <v/>
      </c>
      <c r="Z295" s="57">
        <f>IF(ISNUMBER(W295),W295-AVERAGEIFS($W$5:$W$504,$C$5:$C$504,C295),"")</f>
        <v/>
      </c>
      <c r="AA295" s="57">
        <f>IF(ISNUMBER(Y295),Y295-AVERAGEIFS($Y$5:$Y$504,$C$5:$C$504,C295),"")</f>
        <v/>
      </c>
    </row>
    <row r="296" ht="15" customHeight="1" s="74">
      <c r="A296" s="56" t="inlineStr">
        <is>
          <t>NWSA</t>
        </is>
      </c>
      <c r="B296" s="56" t="inlineStr">
        <is>
          <t>News Corp (Class A)</t>
        </is>
      </c>
      <c r="C296" s="56" t="inlineStr">
        <is>
          <t>Communication Services</t>
        </is>
      </c>
      <c r="D296" s="56" t="inlineStr">
        <is>
          <t>Publishing</t>
        </is>
      </c>
      <c r="E296" s="56" t="inlineStr">
        <is>
          <t>New York City, New York</t>
        </is>
      </c>
      <c r="F296" s="37">
        <f>IFERROR(VLOOKUP(E296,Metro_Map!$A$4:$B$187,2,FALSE()),E296)</f>
        <v/>
      </c>
      <c r="G296" s="37">
        <f>IF(F296="Foreign domicile","Y","N")</f>
        <v/>
      </c>
      <c r="H296" s="59" t="n">
        <v>27.58</v>
      </c>
      <c r="I296" s="59" t="n">
        <v>29.56</v>
      </c>
      <c r="J296" s="60" t="n">
        <v>0.08222621184999999</v>
      </c>
      <c r="K296" s="37">
        <f>IF(AND(ISNUMBER(H296),ISNUMBER(I296)),"Y","N")</f>
        <v/>
      </c>
      <c r="L296" s="39">
        <f>IF(K296="Y",I296/H296-1,"")</f>
        <v/>
      </c>
      <c r="M296" s="57">
        <f>IF(K296="Y",LN(1+L296),"")</f>
        <v/>
      </c>
      <c r="N296" s="57">
        <f>IF(K296="Y",MAX(MIN(M296,Assumptions!$C$8),Assumptions!$B$8),"")</f>
        <v/>
      </c>
      <c r="O296" s="57">
        <f>IF(K296="Y",AVERAGEIFS($N$5:$N$504,$C$5:$C$504,C296),"")</f>
        <v/>
      </c>
      <c r="P296" s="57">
        <f>IF(K296="Y",N296-O296,"")</f>
        <v/>
      </c>
      <c r="Q296" s="37">
        <f>IF(G296="N",COUNTIFS($F$5:$F$504,F296),"")</f>
        <v/>
      </c>
      <c r="R296" s="37">
        <f>IF(G296="N",COUNTIFS($F$5:$F$504,F296,$C$5:$C$504,C296)-1,"")</f>
        <v/>
      </c>
      <c r="S296" s="57">
        <f>IF(G296="N",LN(Q296),"")</f>
        <v/>
      </c>
      <c r="T296" s="57">
        <f>IF(G296="N",LN(1+R296),"")</f>
        <v/>
      </c>
      <c r="U296" s="39">
        <f>IF(AND(K296="Y",ISNUMBER(J296)),(1+L296)/(1+J296)-1,"")</f>
        <v/>
      </c>
      <c r="V296" s="57">
        <f>IF(ISNUMBER(U296),LN(1+U296),"")</f>
        <v/>
      </c>
      <c r="W296" s="57">
        <f>IF(ISNUMBER(V296),MAX(MIN(V296,Assumptions!$C$9),Assumptions!$B$9),"")</f>
        <v/>
      </c>
      <c r="X296" s="57">
        <f>IF(AND(K296="Y",ISNUMBER(J296)),LN(1+J296),"")</f>
        <v/>
      </c>
      <c r="Y296" s="57">
        <f>IF(ISNUMBER(X296),MAX(MIN(X296,Assumptions!$C$10),Assumptions!$B$10),"")</f>
        <v/>
      </c>
      <c r="Z296" s="57">
        <f>IF(ISNUMBER(W296),W296-AVERAGEIFS($W$5:$W$504,$C$5:$C$504,C296),"")</f>
        <v/>
      </c>
      <c r="AA296" s="57">
        <f>IF(ISNUMBER(Y296),Y296-AVERAGEIFS($Y$5:$Y$504,$C$5:$C$504,C296),"")</f>
        <v/>
      </c>
    </row>
    <row r="297" ht="15" customHeight="1" s="74">
      <c r="A297" s="56" t="inlineStr">
        <is>
          <t>OMC</t>
        </is>
      </c>
      <c r="B297" s="56" t="inlineStr">
        <is>
          <t>Omnicom Group</t>
        </is>
      </c>
      <c r="C297" s="56" t="inlineStr">
        <is>
          <t>Communication Services</t>
        </is>
      </c>
      <c r="D297" s="56" t="inlineStr">
        <is>
          <t>Advertising</t>
        </is>
      </c>
      <c r="E297" s="56" t="inlineStr">
        <is>
          <t>New York City, New York</t>
        </is>
      </c>
      <c r="F297" s="37">
        <f>IFERROR(VLOOKUP(E297,Metro_Map!$A$4:$B$187,2,FALSE()),E297)</f>
        <v/>
      </c>
      <c r="G297" s="37">
        <f>IF(F297="Foreign domicile","Y","N")</f>
        <v/>
      </c>
      <c r="H297" s="59" t="n">
        <v>98.04000000000001</v>
      </c>
      <c r="I297" s="59" t="n">
        <v>78.41</v>
      </c>
      <c r="J297" s="60" t="n">
        <v>-0.2224268269</v>
      </c>
      <c r="K297" s="37">
        <f>IF(AND(ISNUMBER(H297),ISNUMBER(I297)),"Y","N")</f>
        <v/>
      </c>
      <c r="L297" s="39">
        <f>IF(K297="Y",I297/H297-1,"")</f>
        <v/>
      </c>
      <c r="M297" s="57">
        <f>IF(K297="Y",LN(1+L297),"")</f>
        <v/>
      </c>
      <c r="N297" s="57">
        <f>IF(K297="Y",MAX(MIN(M297,Assumptions!$C$8),Assumptions!$B$8),"")</f>
        <v/>
      </c>
      <c r="O297" s="57">
        <f>IF(K297="Y",AVERAGEIFS($N$5:$N$504,$C$5:$C$504,C297),"")</f>
        <v/>
      </c>
      <c r="P297" s="57">
        <f>IF(K297="Y",N297-O297,"")</f>
        <v/>
      </c>
      <c r="Q297" s="37">
        <f>IF(G297="N",COUNTIFS($F$5:$F$504,F297),"")</f>
        <v/>
      </c>
      <c r="R297" s="37">
        <f>IF(G297="N",COUNTIFS($F$5:$F$504,F297,$C$5:$C$504,C297)-1,"")</f>
        <v/>
      </c>
      <c r="S297" s="57">
        <f>IF(G297="N",LN(Q297),"")</f>
        <v/>
      </c>
      <c r="T297" s="57">
        <f>IF(G297="N",LN(1+R297),"")</f>
        <v/>
      </c>
      <c r="U297" s="39">
        <f>IF(AND(K297="Y",ISNUMBER(J297)),(1+L297)/(1+J297)-1,"")</f>
        <v/>
      </c>
      <c r="V297" s="57">
        <f>IF(ISNUMBER(U297),LN(1+U297),"")</f>
        <v/>
      </c>
      <c r="W297" s="57">
        <f>IF(ISNUMBER(V297),MAX(MIN(V297,Assumptions!$C$9),Assumptions!$B$9),"")</f>
        <v/>
      </c>
      <c r="X297" s="57">
        <f>IF(AND(K297="Y",ISNUMBER(J297)),LN(1+J297),"")</f>
        <v/>
      </c>
      <c r="Y297" s="57">
        <f>IF(ISNUMBER(X297),MAX(MIN(X297,Assumptions!$C$10),Assumptions!$B$10),"")</f>
        <v/>
      </c>
      <c r="Z297" s="57">
        <f>IF(ISNUMBER(W297),W297-AVERAGEIFS($W$5:$W$504,$C$5:$C$504,C297),"")</f>
        <v/>
      </c>
      <c r="AA297" s="57">
        <f>IF(ISNUMBER(Y297),Y297-AVERAGEIFS($Y$5:$Y$504,$C$5:$C$504,C297),"")</f>
        <v/>
      </c>
    </row>
    <row r="298" ht="15" customHeight="1" s="74">
      <c r="A298" s="56" t="inlineStr">
        <is>
          <t>PEG</t>
        </is>
      </c>
      <c r="B298" s="56" t="inlineStr">
        <is>
          <t>Public Service Enterprise Group</t>
        </is>
      </c>
      <c r="C298" s="56" t="inlineStr">
        <is>
          <t>Utilities</t>
        </is>
      </c>
      <c r="D298" s="56" t="inlineStr">
        <is>
          <t>Electric Utilities</t>
        </is>
      </c>
      <c r="E298" s="56" t="inlineStr">
        <is>
          <t>Newark, New Jersey</t>
        </is>
      </c>
      <c r="F298" s="37">
        <f>IFERROR(VLOOKUP(E298,Metro_Map!$A$4:$B$187,2,FALSE()),E298)</f>
        <v/>
      </c>
      <c r="G298" s="37">
        <f>IF(F298="Foreign domicile","Y","N")</f>
        <v/>
      </c>
      <c r="H298" s="59" t="n">
        <v>79.77</v>
      </c>
      <c r="I298" s="59" t="n">
        <v>70.56</v>
      </c>
      <c r="J298" s="60" t="n">
        <v>-0.1632847935</v>
      </c>
      <c r="K298" s="37">
        <f>IF(AND(ISNUMBER(H298),ISNUMBER(I298)),"Y","N")</f>
        <v/>
      </c>
      <c r="L298" s="39">
        <f>IF(K298="Y",I298/H298-1,"")</f>
        <v/>
      </c>
      <c r="M298" s="57">
        <f>IF(K298="Y",LN(1+L298),"")</f>
        <v/>
      </c>
      <c r="N298" s="57">
        <f>IF(K298="Y",MAX(MIN(M298,Assumptions!$C$8),Assumptions!$B$8),"")</f>
        <v/>
      </c>
      <c r="O298" s="57">
        <f>IF(K298="Y",AVERAGEIFS($N$5:$N$504,$C$5:$C$504,C298),"")</f>
        <v/>
      </c>
      <c r="P298" s="57">
        <f>IF(K298="Y",N298-O298,"")</f>
        <v/>
      </c>
      <c r="Q298" s="37">
        <f>IF(G298="N",COUNTIFS($F$5:$F$504,F298),"")</f>
        <v/>
      </c>
      <c r="R298" s="37">
        <f>IF(G298="N",COUNTIFS($F$5:$F$504,F298,$C$5:$C$504,C298)-1,"")</f>
        <v/>
      </c>
      <c r="S298" s="57">
        <f>IF(G298="N",LN(Q298),"")</f>
        <v/>
      </c>
      <c r="T298" s="57">
        <f>IF(G298="N",LN(1+R298),"")</f>
        <v/>
      </c>
      <c r="U298" s="39">
        <f>IF(AND(K298="Y",ISNUMBER(J298)),(1+L298)/(1+J298)-1,"")</f>
        <v/>
      </c>
      <c r="V298" s="57">
        <f>IF(ISNUMBER(U298),LN(1+U298),"")</f>
        <v/>
      </c>
      <c r="W298" s="57">
        <f>IF(ISNUMBER(V298),MAX(MIN(V298,Assumptions!$C$9),Assumptions!$B$9),"")</f>
        <v/>
      </c>
      <c r="X298" s="57">
        <f>IF(AND(K298="Y",ISNUMBER(J298)),LN(1+J298),"")</f>
        <v/>
      </c>
      <c r="Y298" s="57">
        <f>IF(ISNUMBER(X298),MAX(MIN(X298,Assumptions!$C$10),Assumptions!$B$10),"")</f>
        <v/>
      </c>
      <c r="Z298" s="57">
        <f>IF(ISNUMBER(W298),W298-AVERAGEIFS($W$5:$W$504,$C$5:$C$504,C298),"")</f>
        <v/>
      </c>
      <c r="AA298" s="57">
        <f>IF(ISNUMBER(Y298),Y298-AVERAGEIFS($Y$5:$Y$504,$C$5:$C$504,C298),"")</f>
        <v/>
      </c>
    </row>
    <row r="299" ht="15" customHeight="1" s="74">
      <c r="A299" s="56" t="inlineStr">
        <is>
          <t>PEP</t>
        </is>
      </c>
      <c r="B299" s="56" t="inlineStr">
        <is>
          <t>PepsiCo</t>
        </is>
      </c>
      <c r="C299" s="56" t="inlineStr">
        <is>
          <t>Consumer Staples</t>
        </is>
      </c>
      <c r="D299" s="56" t="inlineStr">
        <is>
          <t>Soft Drinks &amp; Non-alcoholic Beverages</t>
        </is>
      </c>
      <c r="E299" s="56" t="inlineStr">
        <is>
          <t>Purchase, New York</t>
        </is>
      </c>
      <c r="F299" s="37">
        <f>IFERROR(VLOOKUP(E299,Metro_Map!$A$4:$B$187,2,FALSE()),E299)</f>
        <v/>
      </c>
      <c r="G299" s="37">
        <f>IF(F299="Foreign domicile","Y","N")</f>
        <v/>
      </c>
      <c r="H299" s="59" t="n">
        <v>172.67</v>
      </c>
      <c r="I299" s="59" t="n">
        <v>129.27</v>
      </c>
      <c r="J299" s="60" t="n">
        <v>-0.2272862675</v>
      </c>
      <c r="K299" s="37">
        <f>IF(AND(ISNUMBER(H299),ISNUMBER(I299)),"Y","N")</f>
        <v/>
      </c>
      <c r="L299" s="39">
        <f>IF(K299="Y",I299/H299-1,"")</f>
        <v/>
      </c>
      <c r="M299" s="57">
        <f>IF(K299="Y",LN(1+L299),"")</f>
        <v/>
      </c>
      <c r="N299" s="57">
        <f>IF(K299="Y",MAX(MIN(M299,Assumptions!$C$8),Assumptions!$B$8),"")</f>
        <v/>
      </c>
      <c r="O299" s="57">
        <f>IF(K299="Y",AVERAGEIFS($N$5:$N$504,$C$5:$C$504,C299),"")</f>
        <v/>
      </c>
      <c r="P299" s="57">
        <f>IF(K299="Y",N299-O299,"")</f>
        <v/>
      </c>
      <c r="Q299" s="37">
        <f>IF(G299="N",COUNTIFS($F$5:$F$504,F299),"")</f>
        <v/>
      </c>
      <c r="R299" s="37">
        <f>IF(G299="N",COUNTIFS($F$5:$F$504,F299,$C$5:$C$504,C299)-1,"")</f>
        <v/>
      </c>
      <c r="S299" s="57">
        <f>IF(G299="N",LN(Q299),"")</f>
        <v/>
      </c>
      <c r="T299" s="57">
        <f>IF(G299="N",LN(1+R299),"")</f>
        <v/>
      </c>
      <c r="U299" s="39">
        <f>IF(AND(K299="Y",ISNUMBER(J299)),(1+L299)/(1+J299)-1,"")</f>
        <v/>
      </c>
      <c r="V299" s="57">
        <f>IF(ISNUMBER(U299),LN(1+U299),"")</f>
        <v/>
      </c>
      <c r="W299" s="57">
        <f>IF(ISNUMBER(V299),MAX(MIN(V299,Assumptions!$C$9),Assumptions!$B$9),"")</f>
        <v/>
      </c>
      <c r="X299" s="57">
        <f>IF(AND(K299="Y",ISNUMBER(J299)),LN(1+J299),"")</f>
        <v/>
      </c>
      <c r="Y299" s="57">
        <f>IF(ISNUMBER(X299),MAX(MIN(X299,Assumptions!$C$10),Assumptions!$B$10),"")</f>
        <v/>
      </c>
      <c r="Z299" s="57">
        <f>IF(ISNUMBER(W299),W299-AVERAGEIFS($W$5:$W$504,$C$5:$C$504,C299),"")</f>
        <v/>
      </c>
      <c r="AA299" s="57">
        <f>IF(ISNUMBER(Y299),Y299-AVERAGEIFS($Y$5:$Y$504,$C$5:$C$504,C299),"")</f>
        <v/>
      </c>
    </row>
    <row r="300" ht="15" customHeight="1" s="74">
      <c r="A300" s="56" t="inlineStr">
        <is>
          <t>PFE</t>
        </is>
      </c>
      <c r="B300" s="56" t="inlineStr">
        <is>
          <t>Pfizer</t>
        </is>
      </c>
      <c r="C300" s="56" t="inlineStr">
        <is>
          <t>Health Care</t>
        </is>
      </c>
      <c r="D300" s="56" t="inlineStr">
        <is>
          <t>Pharmaceuticals</t>
        </is>
      </c>
      <c r="E300" s="56" t="inlineStr">
        <is>
          <t>New York City, New York</t>
        </is>
      </c>
      <c r="F300" s="37">
        <f>IFERROR(VLOOKUP(E300,Metro_Map!$A$4:$B$187,2,FALSE()),E300)</f>
        <v/>
      </c>
      <c r="G300" s="37">
        <f>IF(F300="Foreign domicile","Y","N")</f>
        <v/>
      </c>
      <c r="H300" s="59" t="n">
        <v>30.54</v>
      </c>
      <c r="I300" s="59" t="n">
        <v>29.21</v>
      </c>
      <c r="J300" s="60" t="n">
        <v>0.05680600214</v>
      </c>
      <c r="K300" s="37">
        <f>IF(AND(ISNUMBER(H300),ISNUMBER(I300)),"Y","N")</f>
        <v/>
      </c>
      <c r="L300" s="39">
        <f>IF(K300="Y",I300/H300-1,"")</f>
        <v/>
      </c>
      <c r="M300" s="57">
        <f>IF(K300="Y",LN(1+L300),"")</f>
        <v/>
      </c>
      <c r="N300" s="57">
        <f>IF(K300="Y",MAX(MIN(M300,Assumptions!$C$8),Assumptions!$B$8),"")</f>
        <v/>
      </c>
      <c r="O300" s="57">
        <f>IF(K300="Y",AVERAGEIFS($N$5:$N$504,$C$5:$C$504,C300),"")</f>
        <v/>
      </c>
      <c r="P300" s="57">
        <f>IF(K300="Y",N300-O300,"")</f>
        <v/>
      </c>
      <c r="Q300" s="37">
        <f>IF(G300="N",COUNTIFS($F$5:$F$504,F300),"")</f>
        <v/>
      </c>
      <c r="R300" s="37">
        <f>IF(G300="N",COUNTIFS($F$5:$F$504,F300,$C$5:$C$504,C300)-1,"")</f>
        <v/>
      </c>
      <c r="S300" s="57">
        <f>IF(G300="N",LN(Q300),"")</f>
        <v/>
      </c>
      <c r="T300" s="57">
        <f>IF(G300="N",LN(1+R300),"")</f>
        <v/>
      </c>
      <c r="U300" s="39">
        <f>IF(AND(K300="Y",ISNUMBER(J300)),(1+L300)/(1+J300)-1,"")</f>
        <v/>
      </c>
      <c r="V300" s="57">
        <f>IF(ISNUMBER(U300),LN(1+U300),"")</f>
        <v/>
      </c>
      <c r="W300" s="57">
        <f>IF(ISNUMBER(V300),MAX(MIN(V300,Assumptions!$C$9),Assumptions!$B$9),"")</f>
        <v/>
      </c>
      <c r="X300" s="57">
        <f>IF(AND(K300="Y",ISNUMBER(J300)),LN(1+J300),"")</f>
        <v/>
      </c>
      <c r="Y300" s="57">
        <f>IF(ISNUMBER(X300),MAX(MIN(X300,Assumptions!$C$10),Assumptions!$B$10),"")</f>
        <v/>
      </c>
      <c r="Z300" s="57">
        <f>IF(ISNUMBER(W300),W300-AVERAGEIFS($W$5:$W$504,$C$5:$C$504,C300),"")</f>
        <v/>
      </c>
      <c r="AA300" s="57">
        <f>IF(ISNUMBER(Y300),Y300-AVERAGEIFS($Y$5:$Y$504,$C$5:$C$504,C300),"")</f>
        <v/>
      </c>
    </row>
    <row r="301" ht="15" customHeight="1" s="74">
      <c r="A301" s="56" t="inlineStr">
        <is>
          <t>PM</t>
        </is>
      </c>
      <c r="B301" s="56" t="inlineStr">
        <is>
          <t>Philip Morris International</t>
        </is>
      </c>
      <c r="C301" s="56" t="inlineStr">
        <is>
          <t>Consumer Staples</t>
        </is>
      </c>
      <c r="D301" s="56" t="inlineStr">
        <is>
          <t>Tobacco</t>
        </is>
      </c>
      <c r="E301" s="56" t="inlineStr">
        <is>
          <t>New York City, New York</t>
        </is>
      </c>
      <c r="F301" s="37">
        <f>IFERROR(VLOOKUP(E301,Metro_Map!$A$4:$B$187,2,FALSE()),E301)</f>
        <v/>
      </c>
      <c r="G301" s="37">
        <f>IF(F301="Foreign domicile","Y","N")</f>
        <v/>
      </c>
      <c r="H301" s="59" t="n">
        <v>115.16</v>
      </c>
      <c r="I301" s="59" t="n">
        <v>205.58</v>
      </c>
      <c r="J301" s="60" t="n">
        <v>0.5166048868999999</v>
      </c>
      <c r="K301" s="37">
        <f>IF(AND(ISNUMBER(H301),ISNUMBER(I301)),"Y","N")</f>
        <v/>
      </c>
      <c r="L301" s="39">
        <f>IF(K301="Y",I301/H301-1,"")</f>
        <v/>
      </c>
      <c r="M301" s="57">
        <f>IF(K301="Y",LN(1+L301),"")</f>
        <v/>
      </c>
      <c r="N301" s="57">
        <f>IF(K301="Y",MAX(MIN(M301,Assumptions!$C$8),Assumptions!$B$8),"")</f>
        <v/>
      </c>
      <c r="O301" s="57">
        <f>IF(K301="Y",AVERAGEIFS($N$5:$N$504,$C$5:$C$504,C301),"")</f>
        <v/>
      </c>
      <c r="P301" s="57">
        <f>IF(K301="Y",N301-O301,"")</f>
        <v/>
      </c>
      <c r="Q301" s="37">
        <f>IF(G301="N",COUNTIFS($F$5:$F$504,F301),"")</f>
        <v/>
      </c>
      <c r="R301" s="37">
        <f>IF(G301="N",COUNTIFS($F$5:$F$504,F301,$C$5:$C$504,C301)-1,"")</f>
        <v/>
      </c>
      <c r="S301" s="57">
        <f>IF(G301="N",LN(Q301),"")</f>
        <v/>
      </c>
      <c r="T301" s="57">
        <f>IF(G301="N",LN(1+R301),"")</f>
        <v/>
      </c>
      <c r="U301" s="39">
        <f>IF(AND(K301="Y",ISNUMBER(J301)),(1+L301)/(1+J301)-1,"")</f>
        <v/>
      </c>
      <c r="V301" s="57">
        <f>IF(ISNUMBER(U301),LN(1+U301),"")</f>
        <v/>
      </c>
      <c r="W301" s="57">
        <f>IF(ISNUMBER(V301),MAX(MIN(V301,Assumptions!$C$9),Assumptions!$B$9),"")</f>
        <v/>
      </c>
      <c r="X301" s="57">
        <f>IF(AND(K301="Y",ISNUMBER(J301)),LN(1+J301),"")</f>
        <v/>
      </c>
      <c r="Y301" s="57">
        <f>IF(ISNUMBER(X301),MAX(MIN(X301,Assumptions!$C$10),Assumptions!$B$10),"")</f>
        <v/>
      </c>
      <c r="Z301" s="57">
        <f>IF(ISNUMBER(W301),W301-AVERAGEIFS($W$5:$W$504,$C$5:$C$504,C301),"")</f>
        <v/>
      </c>
      <c r="AA301" s="57">
        <f>IF(ISNUMBER(Y301),Y301-AVERAGEIFS($Y$5:$Y$504,$C$5:$C$504,C301),"")</f>
        <v/>
      </c>
    </row>
    <row r="302" ht="15" customHeight="1" s="74">
      <c r="A302" s="56" t="inlineStr">
        <is>
          <t>PRU</t>
        </is>
      </c>
      <c r="B302" s="56" t="inlineStr">
        <is>
          <t>Prudential Financial</t>
        </is>
      </c>
      <c r="C302" s="56" t="inlineStr">
        <is>
          <t>Financials</t>
        </is>
      </c>
      <c r="D302" s="56" t="inlineStr">
        <is>
          <t>Life &amp; Health Insurance</t>
        </is>
      </c>
      <c r="E302" s="56" t="inlineStr">
        <is>
          <t>Newark, New Jersey</t>
        </is>
      </c>
      <c r="F302" s="37">
        <f>IFERROR(VLOOKUP(E302,Metro_Map!$A$4:$B$187,2,FALSE()),E302)</f>
        <v/>
      </c>
      <c r="G302" s="37">
        <f>IF(F302="Foreign domicile","Y","N")</f>
        <v/>
      </c>
      <c r="H302" s="59" t="n">
        <v>125.32</v>
      </c>
      <c r="I302" s="59" t="n">
        <v>113.49</v>
      </c>
      <c r="J302" s="60" t="n">
        <v>-0.03785987685</v>
      </c>
      <c r="K302" s="37">
        <f>IF(AND(ISNUMBER(H302),ISNUMBER(I302)),"Y","N")</f>
        <v/>
      </c>
      <c r="L302" s="39">
        <f>IF(K302="Y",I302/H302-1,"")</f>
        <v/>
      </c>
      <c r="M302" s="57">
        <f>IF(K302="Y",LN(1+L302),"")</f>
        <v/>
      </c>
      <c r="N302" s="57">
        <f>IF(K302="Y",MAX(MIN(M302,Assumptions!$C$8),Assumptions!$B$8),"")</f>
        <v/>
      </c>
      <c r="O302" s="57">
        <f>IF(K302="Y",AVERAGEIFS($N$5:$N$504,$C$5:$C$504,C302),"")</f>
        <v/>
      </c>
      <c r="P302" s="57">
        <f>IF(K302="Y",N302-O302,"")</f>
        <v/>
      </c>
      <c r="Q302" s="37">
        <f>IF(G302="N",COUNTIFS($F$5:$F$504,F302),"")</f>
        <v/>
      </c>
      <c r="R302" s="37">
        <f>IF(G302="N",COUNTIFS($F$5:$F$504,F302,$C$5:$C$504,C302)-1,"")</f>
        <v/>
      </c>
      <c r="S302" s="57">
        <f>IF(G302="N",LN(Q302),"")</f>
        <v/>
      </c>
      <c r="T302" s="57">
        <f>IF(G302="N",LN(1+R302),"")</f>
        <v/>
      </c>
      <c r="U302" s="39">
        <f>IF(AND(K302="Y",ISNUMBER(J302)),(1+L302)/(1+J302)-1,"")</f>
        <v/>
      </c>
      <c r="V302" s="57">
        <f>IF(ISNUMBER(U302),LN(1+U302),"")</f>
        <v/>
      </c>
      <c r="W302" s="57">
        <f>IF(ISNUMBER(V302),MAX(MIN(V302,Assumptions!$C$9),Assumptions!$B$9),"")</f>
        <v/>
      </c>
      <c r="X302" s="57">
        <f>IF(AND(K302="Y",ISNUMBER(J302)),LN(1+J302),"")</f>
        <v/>
      </c>
      <c r="Y302" s="57">
        <f>IF(ISNUMBER(X302),MAX(MIN(X302,Assumptions!$C$10),Assumptions!$B$10),"")</f>
        <v/>
      </c>
      <c r="Z302" s="57">
        <f>IF(ISNUMBER(W302),W302-AVERAGEIFS($W$5:$W$504,$C$5:$C$504,C302),"")</f>
        <v/>
      </c>
      <c r="AA302" s="57">
        <f>IF(ISNUMBER(Y302),Y302-AVERAGEIFS($Y$5:$Y$504,$C$5:$C$504,C302),"")</f>
        <v/>
      </c>
    </row>
    <row r="303" ht="15" customHeight="1" s="74">
      <c r="A303" s="56" t="inlineStr">
        <is>
          <t>REGN</t>
        </is>
      </c>
      <c r="B303" s="56" t="inlineStr">
        <is>
          <t>Regeneron</t>
        </is>
      </c>
      <c r="C303" s="56" t="inlineStr">
        <is>
          <t>Health Care</t>
        </is>
      </c>
      <c r="D303" s="56" t="inlineStr">
        <is>
          <t>Biotechnology</t>
        </is>
      </c>
      <c r="E303" s="56" t="inlineStr">
        <is>
          <t>Tarrytown, New York</t>
        </is>
      </c>
      <c r="F303" s="37">
        <f>IFERROR(VLOOKUP(E303,Metro_Map!$A$4:$B$187,2,FALSE()),E303)</f>
        <v/>
      </c>
      <c r="G303" s="37">
        <f>IF(F303="Foreign domicile","Y","N")</f>
        <v/>
      </c>
      <c r="H303" s="59" t="n">
        <v>1079.19</v>
      </c>
      <c r="I303" s="59" t="n">
        <v>778.36</v>
      </c>
      <c r="J303" s="60" t="n">
        <v>-0.03650699878</v>
      </c>
      <c r="K303" s="37">
        <f>IF(AND(ISNUMBER(H303),ISNUMBER(I303)),"Y","N")</f>
        <v/>
      </c>
      <c r="L303" s="39">
        <f>IF(K303="Y",I303/H303-1,"")</f>
        <v/>
      </c>
      <c r="M303" s="57">
        <f>IF(K303="Y",LN(1+L303),"")</f>
        <v/>
      </c>
      <c r="N303" s="57">
        <f>IF(K303="Y",MAX(MIN(M303,Assumptions!$C$8),Assumptions!$B$8),"")</f>
        <v/>
      </c>
      <c r="O303" s="57">
        <f>IF(K303="Y",AVERAGEIFS($N$5:$N$504,$C$5:$C$504,C303),"")</f>
        <v/>
      </c>
      <c r="P303" s="57">
        <f>IF(K303="Y",N303-O303,"")</f>
        <v/>
      </c>
      <c r="Q303" s="37">
        <f>IF(G303="N",COUNTIFS($F$5:$F$504,F303),"")</f>
        <v/>
      </c>
      <c r="R303" s="37">
        <f>IF(G303="N",COUNTIFS($F$5:$F$504,F303,$C$5:$C$504,C303)-1,"")</f>
        <v/>
      </c>
      <c r="S303" s="57">
        <f>IF(G303="N",LN(Q303),"")</f>
        <v/>
      </c>
      <c r="T303" s="57">
        <f>IF(G303="N",LN(1+R303),"")</f>
        <v/>
      </c>
      <c r="U303" s="39">
        <f>IF(AND(K303="Y",ISNUMBER(J303)),(1+L303)/(1+J303)-1,"")</f>
        <v/>
      </c>
      <c r="V303" s="57">
        <f>IF(ISNUMBER(U303),LN(1+U303),"")</f>
        <v/>
      </c>
      <c r="W303" s="57">
        <f>IF(ISNUMBER(V303),MAX(MIN(V303,Assumptions!$C$9),Assumptions!$B$9),"")</f>
        <v/>
      </c>
      <c r="X303" s="57">
        <f>IF(AND(K303="Y",ISNUMBER(J303)),LN(1+J303),"")</f>
        <v/>
      </c>
      <c r="Y303" s="57">
        <f>IF(ISNUMBER(X303),MAX(MIN(X303,Assumptions!$C$10),Assumptions!$B$10),"")</f>
        <v/>
      </c>
      <c r="Z303" s="57">
        <f>IF(ISNUMBER(W303),W303-AVERAGEIFS($W$5:$W$504,$C$5:$C$504,C303),"")</f>
        <v/>
      </c>
      <c r="AA303" s="57">
        <f>IF(ISNUMBER(Y303),Y303-AVERAGEIFS($Y$5:$Y$504,$C$5:$C$504,C303),"")</f>
        <v/>
      </c>
    </row>
    <row r="304" ht="15" customHeight="1" s="74">
      <c r="A304" s="56" t="inlineStr">
        <is>
          <t>RL</t>
        </is>
      </c>
      <c r="B304" s="56" t="inlineStr">
        <is>
          <t>Ralph Lauren Corporation</t>
        </is>
      </c>
      <c r="C304" s="56" t="inlineStr">
        <is>
          <t>Consumer Discretionary</t>
        </is>
      </c>
      <c r="D304" s="56" t="inlineStr">
        <is>
          <t>Apparel, Accessories &amp; Luxury Goods</t>
        </is>
      </c>
      <c r="E304" s="56" t="inlineStr">
        <is>
          <t>New York City, New York</t>
        </is>
      </c>
      <c r="F304" s="37">
        <f>IFERROR(VLOOKUP(E304,Metro_Map!$A$4:$B$187,2,FALSE()),E304)</f>
        <v/>
      </c>
      <c r="G304" s="37">
        <f>IF(F304="Foreign domicile","Y","N")</f>
        <v/>
      </c>
      <c r="H304" s="59" t="n">
        <v>175.59</v>
      </c>
      <c r="I304" s="59" t="n">
        <v>375.27</v>
      </c>
      <c r="J304" s="60" t="n">
        <v>0.9303697876</v>
      </c>
      <c r="K304" s="37">
        <f>IF(AND(ISNUMBER(H304),ISNUMBER(I304)),"Y","N")</f>
        <v/>
      </c>
      <c r="L304" s="39">
        <f>IF(K304="Y",I304/H304-1,"")</f>
        <v/>
      </c>
      <c r="M304" s="57">
        <f>IF(K304="Y",LN(1+L304),"")</f>
        <v/>
      </c>
      <c r="N304" s="57">
        <f>IF(K304="Y",MAX(MIN(M304,Assumptions!$C$8),Assumptions!$B$8),"")</f>
        <v/>
      </c>
      <c r="O304" s="57">
        <f>IF(K304="Y",AVERAGEIFS($N$5:$N$504,$C$5:$C$504,C304),"")</f>
        <v/>
      </c>
      <c r="P304" s="57">
        <f>IF(K304="Y",N304-O304,"")</f>
        <v/>
      </c>
      <c r="Q304" s="37">
        <f>IF(G304="N",COUNTIFS($F$5:$F$504,F304),"")</f>
        <v/>
      </c>
      <c r="R304" s="37">
        <f>IF(G304="N",COUNTIFS($F$5:$F$504,F304,$C$5:$C$504,C304)-1,"")</f>
        <v/>
      </c>
      <c r="S304" s="57">
        <f>IF(G304="N",LN(Q304),"")</f>
        <v/>
      </c>
      <c r="T304" s="57">
        <f>IF(G304="N",LN(1+R304),"")</f>
        <v/>
      </c>
      <c r="U304" s="39">
        <f>IF(AND(K304="Y",ISNUMBER(J304)),(1+L304)/(1+J304)-1,"")</f>
        <v/>
      </c>
      <c r="V304" s="57">
        <f>IF(ISNUMBER(U304),LN(1+U304),"")</f>
        <v/>
      </c>
      <c r="W304" s="57">
        <f>IF(ISNUMBER(V304),MAX(MIN(V304,Assumptions!$C$9),Assumptions!$B$9),"")</f>
        <v/>
      </c>
      <c r="X304" s="57">
        <f>IF(AND(K304="Y",ISNUMBER(J304)),LN(1+J304),"")</f>
        <v/>
      </c>
      <c r="Y304" s="57">
        <f>IF(ISNUMBER(X304),MAX(MIN(X304,Assumptions!$C$10),Assumptions!$B$10),"")</f>
        <v/>
      </c>
      <c r="Z304" s="57">
        <f>IF(ISNUMBER(W304),W304-AVERAGEIFS($W$5:$W$504,$C$5:$C$504,C304),"")</f>
        <v/>
      </c>
      <c r="AA304" s="57">
        <f>IF(ISNUMBER(Y304),Y304-AVERAGEIFS($Y$5:$Y$504,$C$5:$C$504,C304),"")</f>
        <v/>
      </c>
    </row>
    <row r="305" ht="15" customHeight="1" s="74">
      <c r="A305" s="56" t="inlineStr">
        <is>
          <t>SPGI</t>
        </is>
      </c>
      <c r="B305" s="56" t="inlineStr">
        <is>
          <t>S&amp;P Global</t>
        </is>
      </c>
      <c r="C305" s="56" t="inlineStr">
        <is>
          <t>Financials</t>
        </is>
      </c>
      <c r="D305" s="56" t="inlineStr">
        <is>
          <t>Financial Exchanges &amp; Data</t>
        </is>
      </c>
      <c r="E305" s="56" t="inlineStr">
        <is>
          <t>New York City, New York</t>
        </is>
      </c>
      <c r="F305" s="37">
        <f>IFERROR(VLOOKUP(E305,Metro_Map!$A$4:$B$187,2,FALSE()),E305)</f>
        <v/>
      </c>
      <c r="G305" s="37">
        <f>IF(F305="Foreign domicile","Y","N")</f>
        <v/>
      </c>
      <c r="H305" s="59" t="n">
        <v>458.49</v>
      </c>
      <c r="I305" s="59" t="n">
        <v>408.57</v>
      </c>
      <c r="J305" s="60" t="n">
        <v>-0.08262089810000001</v>
      </c>
      <c r="K305" s="37">
        <f>IF(AND(ISNUMBER(H305),ISNUMBER(I305)),"Y","N")</f>
        <v/>
      </c>
      <c r="L305" s="39">
        <f>IF(K305="Y",I305/H305-1,"")</f>
        <v/>
      </c>
      <c r="M305" s="57">
        <f>IF(K305="Y",LN(1+L305),"")</f>
        <v/>
      </c>
      <c r="N305" s="57">
        <f>IF(K305="Y",MAX(MIN(M305,Assumptions!$C$8),Assumptions!$B$8),"")</f>
        <v/>
      </c>
      <c r="O305" s="57">
        <f>IF(K305="Y",AVERAGEIFS($N$5:$N$504,$C$5:$C$504,C305),"")</f>
        <v/>
      </c>
      <c r="P305" s="57">
        <f>IF(K305="Y",N305-O305,"")</f>
        <v/>
      </c>
      <c r="Q305" s="37">
        <f>IF(G305="N",COUNTIFS($F$5:$F$504,F305),"")</f>
        <v/>
      </c>
      <c r="R305" s="37">
        <f>IF(G305="N",COUNTIFS($F$5:$F$504,F305,$C$5:$C$504,C305)-1,"")</f>
        <v/>
      </c>
      <c r="S305" s="57">
        <f>IF(G305="N",LN(Q305),"")</f>
        <v/>
      </c>
      <c r="T305" s="57">
        <f>IF(G305="N",LN(1+R305),"")</f>
        <v/>
      </c>
      <c r="U305" s="39">
        <f>IF(AND(K305="Y",ISNUMBER(J305)),(1+L305)/(1+J305)-1,"")</f>
        <v/>
      </c>
      <c r="V305" s="57">
        <f>IF(ISNUMBER(U305),LN(1+U305),"")</f>
        <v/>
      </c>
      <c r="W305" s="57">
        <f>IF(ISNUMBER(V305),MAX(MIN(V305,Assumptions!$C$9),Assumptions!$B$9),"")</f>
        <v/>
      </c>
      <c r="X305" s="57">
        <f>IF(AND(K305="Y",ISNUMBER(J305)),LN(1+J305),"")</f>
        <v/>
      </c>
      <c r="Y305" s="57">
        <f>IF(ISNUMBER(X305),MAX(MIN(X305,Assumptions!$C$10),Assumptions!$B$10),"")</f>
        <v/>
      </c>
      <c r="Z305" s="57">
        <f>IF(ISNUMBER(W305),W305-AVERAGEIFS($W$5:$W$504,$C$5:$C$504,C305),"")</f>
        <v/>
      </c>
      <c r="AA305" s="57">
        <f>IF(ISNUMBER(Y305),Y305-AVERAGEIFS($Y$5:$Y$504,$C$5:$C$504,C305),"")</f>
        <v/>
      </c>
    </row>
    <row r="306" ht="15" customHeight="1" s="74">
      <c r="A306" s="56" t="inlineStr">
        <is>
          <t>SYF</t>
        </is>
      </c>
      <c r="B306" s="56" t="inlineStr">
        <is>
          <t>Synchrony Financial</t>
        </is>
      </c>
      <c r="C306" s="56" t="inlineStr">
        <is>
          <t>Financials</t>
        </is>
      </c>
      <c r="D306" s="56" t="inlineStr">
        <is>
          <t>Consumer Finance</t>
        </is>
      </c>
      <c r="E306" s="56" t="inlineStr">
        <is>
          <t>Stamford, Connecticut</t>
        </is>
      </c>
      <c r="F306" s="37">
        <f>IFERROR(VLOOKUP(E306,Metro_Map!$A$4:$B$187,2,FALSE()),E306)</f>
        <v/>
      </c>
      <c r="G306" s="37">
        <f>IF(F306="Foreign domicile","Y","N")</f>
        <v/>
      </c>
      <c r="H306" s="59" t="n">
        <v>50.79</v>
      </c>
      <c r="I306" s="59" t="n">
        <v>71.72</v>
      </c>
      <c r="J306" s="60" t="n">
        <v>0.3085181274</v>
      </c>
      <c r="K306" s="37">
        <f>IF(AND(ISNUMBER(H306),ISNUMBER(I306)),"Y","N")</f>
        <v/>
      </c>
      <c r="L306" s="39">
        <f>IF(K306="Y",I306/H306-1,"")</f>
        <v/>
      </c>
      <c r="M306" s="57">
        <f>IF(K306="Y",LN(1+L306),"")</f>
        <v/>
      </c>
      <c r="N306" s="57">
        <f>IF(K306="Y",MAX(MIN(M306,Assumptions!$C$8),Assumptions!$B$8),"")</f>
        <v/>
      </c>
      <c r="O306" s="57">
        <f>IF(K306="Y",AVERAGEIFS($N$5:$N$504,$C$5:$C$504,C306),"")</f>
        <v/>
      </c>
      <c r="P306" s="57">
        <f>IF(K306="Y",N306-O306,"")</f>
        <v/>
      </c>
      <c r="Q306" s="37">
        <f>IF(G306="N",COUNTIFS($F$5:$F$504,F306),"")</f>
        <v/>
      </c>
      <c r="R306" s="37">
        <f>IF(G306="N",COUNTIFS($F$5:$F$504,F306,$C$5:$C$504,C306)-1,"")</f>
        <v/>
      </c>
      <c r="S306" s="57">
        <f>IF(G306="N",LN(Q306),"")</f>
        <v/>
      </c>
      <c r="T306" s="57">
        <f>IF(G306="N",LN(1+R306),"")</f>
        <v/>
      </c>
      <c r="U306" s="39">
        <f>IF(AND(K306="Y",ISNUMBER(J306)),(1+L306)/(1+J306)-1,"")</f>
        <v/>
      </c>
      <c r="V306" s="57">
        <f>IF(ISNUMBER(U306),LN(1+U306),"")</f>
        <v/>
      </c>
      <c r="W306" s="57">
        <f>IF(ISNUMBER(V306),MAX(MIN(V306,Assumptions!$C$9),Assumptions!$B$9),"")</f>
        <v/>
      </c>
      <c r="X306" s="57">
        <f>IF(AND(K306="Y",ISNUMBER(J306)),LN(1+J306),"")</f>
        <v/>
      </c>
      <c r="Y306" s="57">
        <f>IF(ISNUMBER(X306),MAX(MIN(X306,Assumptions!$C$10),Assumptions!$B$10),"")</f>
        <v/>
      </c>
      <c r="Z306" s="57">
        <f>IF(ISNUMBER(W306),W306-AVERAGEIFS($W$5:$W$504,$C$5:$C$504,C306),"")</f>
        <v/>
      </c>
      <c r="AA306" s="57">
        <f>IF(ISNUMBER(Y306),Y306-AVERAGEIFS($Y$5:$Y$504,$C$5:$C$504,C306),"")</f>
        <v/>
      </c>
    </row>
    <row r="307" ht="15" customHeight="1" s="74">
      <c r="A307" s="56" t="inlineStr">
        <is>
          <t>TPR</t>
        </is>
      </c>
      <c r="B307" s="56" t="inlineStr">
        <is>
          <t>Tapestry, Inc.</t>
        </is>
      </c>
      <c r="C307" s="56" t="inlineStr">
        <is>
          <t>Consumer Discretionary</t>
        </is>
      </c>
      <c r="D307" s="56" t="inlineStr">
        <is>
          <t>Apparel, Accessories &amp; Luxury Goods</t>
        </is>
      </c>
      <c r="E307" s="56" t="inlineStr">
        <is>
          <t>New York City, New York</t>
        </is>
      </c>
      <c r="F307" s="37">
        <f>IFERROR(VLOOKUP(E307,Metro_Map!$A$4:$B$187,2,FALSE()),E307)</f>
        <v/>
      </c>
      <c r="G307" s="37">
        <f>IF(F307="Foreign domicile","Y","N")</f>
        <v/>
      </c>
      <c r="H307" s="59" t="n">
        <v>40.09</v>
      </c>
      <c r="I307" s="59" t="n">
        <v>115.03</v>
      </c>
      <c r="J307" s="60" t="n">
        <v>1.422703359</v>
      </c>
      <c r="K307" s="37">
        <f>IF(AND(ISNUMBER(H307),ISNUMBER(I307)),"Y","N")</f>
        <v/>
      </c>
      <c r="L307" s="39">
        <f>IF(K307="Y",I307/H307-1,"")</f>
        <v/>
      </c>
      <c r="M307" s="57">
        <f>IF(K307="Y",LN(1+L307),"")</f>
        <v/>
      </c>
      <c r="N307" s="57">
        <f>IF(K307="Y",MAX(MIN(M307,Assumptions!$C$8),Assumptions!$B$8),"")</f>
        <v/>
      </c>
      <c r="O307" s="57">
        <f>IF(K307="Y",AVERAGEIFS($N$5:$N$504,$C$5:$C$504,C307),"")</f>
        <v/>
      </c>
      <c r="P307" s="57">
        <f>IF(K307="Y",N307-O307,"")</f>
        <v/>
      </c>
      <c r="Q307" s="37">
        <f>IF(G307="N",COUNTIFS($F$5:$F$504,F307),"")</f>
        <v/>
      </c>
      <c r="R307" s="37">
        <f>IF(G307="N",COUNTIFS($F$5:$F$504,F307,$C$5:$C$504,C307)-1,"")</f>
        <v/>
      </c>
      <c r="S307" s="57">
        <f>IF(G307="N",LN(Q307),"")</f>
        <v/>
      </c>
      <c r="T307" s="57">
        <f>IF(G307="N",LN(1+R307),"")</f>
        <v/>
      </c>
      <c r="U307" s="39">
        <f>IF(AND(K307="Y",ISNUMBER(J307)),(1+L307)/(1+J307)-1,"")</f>
        <v/>
      </c>
      <c r="V307" s="57">
        <f>IF(ISNUMBER(U307),LN(1+U307),"")</f>
        <v/>
      </c>
      <c r="W307" s="57">
        <f>IF(ISNUMBER(V307),MAX(MIN(V307,Assumptions!$C$9),Assumptions!$B$9),"")</f>
        <v/>
      </c>
      <c r="X307" s="57">
        <f>IF(AND(K307="Y",ISNUMBER(J307)),LN(1+J307),"")</f>
        <v/>
      </c>
      <c r="Y307" s="57">
        <f>IF(ISNUMBER(X307),MAX(MIN(X307,Assumptions!$C$10),Assumptions!$B$10),"")</f>
        <v/>
      </c>
      <c r="Z307" s="57">
        <f>IF(ISNUMBER(W307),W307-AVERAGEIFS($W$5:$W$504,$C$5:$C$504,C307),"")</f>
        <v/>
      </c>
      <c r="AA307" s="57">
        <f>IF(ISNUMBER(Y307),Y307-AVERAGEIFS($Y$5:$Y$504,$C$5:$C$504,C307),"")</f>
        <v/>
      </c>
    </row>
    <row r="308" ht="15" customHeight="1" s="74">
      <c r="A308" s="56" t="inlineStr">
        <is>
          <t>TRV</t>
        </is>
      </c>
      <c r="B308" s="56" t="inlineStr">
        <is>
          <t>Travelers Companies (The)</t>
        </is>
      </c>
      <c r="C308" s="56" t="inlineStr">
        <is>
          <t>Financials</t>
        </is>
      </c>
      <c r="D308" s="56" t="inlineStr">
        <is>
          <t>Property &amp; Casualty Insurance</t>
        </is>
      </c>
      <c r="E308" s="56" t="inlineStr">
        <is>
          <t>New York City, New York</t>
        </is>
      </c>
      <c r="F308" s="37">
        <f>IFERROR(VLOOKUP(E308,Metro_Map!$A$4:$B$187,2,FALSE()),E308)</f>
        <v/>
      </c>
      <c r="G308" s="37">
        <f>IF(F308="Foreign domicile","Y","N")</f>
        <v/>
      </c>
      <c r="H308" s="59" t="n">
        <v>216.44</v>
      </c>
      <c r="I308" s="59" t="n">
        <v>377.82</v>
      </c>
      <c r="J308" s="60" t="n">
        <v>0.5593448783</v>
      </c>
      <c r="K308" s="37">
        <f>IF(AND(ISNUMBER(H308),ISNUMBER(I308)),"Y","N")</f>
        <v/>
      </c>
      <c r="L308" s="39">
        <f>IF(K308="Y",I308/H308-1,"")</f>
        <v/>
      </c>
      <c r="M308" s="57">
        <f>IF(K308="Y",LN(1+L308),"")</f>
        <v/>
      </c>
      <c r="N308" s="57">
        <f>IF(K308="Y",MAX(MIN(M308,Assumptions!$C$8),Assumptions!$B$8),"")</f>
        <v/>
      </c>
      <c r="O308" s="57">
        <f>IF(K308="Y",AVERAGEIFS($N$5:$N$504,$C$5:$C$504,C308),"")</f>
        <v/>
      </c>
      <c r="P308" s="57">
        <f>IF(K308="Y",N308-O308,"")</f>
        <v/>
      </c>
      <c r="Q308" s="37">
        <f>IF(G308="N",COUNTIFS($F$5:$F$504,F308),"")</f>
        <v/>
      </c>
      <c r="R308" s="37">
        <f>IF(G308="N",COUNTIFS($F$5:$F$504,F308,$C$5:$C$504,C308)-1,"")</f>
        <v/>
      </c>
      <c r="S308" s="57">
        <f>IF(G308="N",LN(Q308),"")</f>
        <v/>
      </c>
      <c r="T308" s="57">
        <f>IF(G308="N",LN(1+R308),"")</f>
        <v/>
      </c>
      <c r="U308" s="39">
        <f>IF(AND(K308="Y",ISNUMBER(J308)),(1+L308)/(1+J308)-1,"")</f>
        <v/>
      </c>
      <c r="V308" s="57">
        <f>IF(ISNUMBER(U308),LN(1+U308),"")</f>
        <v/>
      </c>
      <c r="W308" s="57">
        <f>IF(ISNUMBER(V308),MAX(MIN(V308,Assumptions!$C$9),Assumptions!$B$9),"")</f>
        <v/>
      </c>
      <c r="X308" s="57">
        <f>IF(AND(K308="Y",ISNUMBER(J308)),LN(1+J308),"")</f>
        <v/>
      </c>
      <c r="Y308" s="57">
        <f>IF(ISNUMBER(X308),MAX(MIN(X308,Assumptions!$C$10),Assumptions!$B$10),"")</f>
        <v/>
      </c>
      <c r="Z308" s="57">
        <f>IF(ISNUMBER(W308),W308-AVERAGEIFS($W$5:$W$504,$C$5:$C$504,C308),"")</f>
        <v/>
      </c>
      <c r="AA308" s="57">
        <f>IF(ISNUMBER(Y308),Y308-AVERAGEIFS($Y$5:$Y$504,$C$5:$C$504,C308),"")</f>
        <v/>
      </c>
    </row>
    <row r="309" ht="15" customHeight="1" s="74">
      <c r="A309" s="56" t="inlineStr">
        <is>
          <t>TTWO</t>
        </is>
      </c>
      <c r="B309" s="56" t="inlineStr">
        <is>
          <t>Take-Two Interactive</t>
        </is>
      </c>
      <c r="C309" s="56" t="inlineStr">
        <is>
          <t>Communication Services</t>
        </is>
      </c>
      <c r="D309" s="56" t="inlineStr">
        <is>
          <t>Interactive Home Entertainment</t>
        </is>
      </c>
      <c r="E309" s="56" t="inlineStr">
        <is>
          <t>New York City, New York</t>
        </is>
      </c>
      <c r="F309" s="37">
        <f>IFERROR(VLOOKUP(E309,Metro_Map!$A$4:$B$187,2,FALSE()),E309)</f>
        <v/>
      </c>
      <c r="G309" s="37">
        <f>IF(F309="Foreign domicile","Y","N")</f>
        <v/>
      </c>
      <c r="H309" s="59" t="n">
        <v>150.53</v>
      </c>
      <c r="I309" s="59" t="n">
        <v>201.23</v>
      </c>
      <c r="J309" s="60" t="n">
        <v>0.2784246784</v>
      </c>
      <c r="K309" s="37">
        <f>IF(AND(ISNUMBER(H309),ISNUMBER(I309)),"Y","N")</f>
        <v/>
      </c>
      <c r="L309" s="39">
        <f>IF(K309="Y",I309/H309-1,"")</f>
        <v/>
      </c>
      <c r="M309" s="57">
        <f>IF(K309="Y",LN(1+L309),"")</f>
        <v/>
      </c>
      <c r="N309" s="57">
        <f>IF(K309="Y",MAX(MIN(M309,Assumptions!$C$8),Assumptions!$B$8),"")</f>
        <v/>
      </c>
      <c r="O309" s="57">
        <f>IF(K309="Y",AVERAGEIFS($N$5:$N$504,$C$5:$C$504,C309),"")</f>
        <v/>
      </c>
      <c r="P309" s="57">
        <f>IF(K309="Y",N309-O309,"")</f>
        <v/>
      </c>
      <c r="Q309" s="37">
        <f>IF(G309="N",COUNTIFS($F$5:$F$504,F309),"")</f>
        <v/>
      </c>
      <c r="R309" s="37">
        <f>IF(G309="N",COUNTIFS($F$5:$F$504,F309,$C$5:$C$504,C309)-1,"")</f>
        <v/>
      </c>
      <c r="S309" s="57">
        <f>IF(G309="N",LN(Q309),"")</f>
        <v/>
      </c>
      <c r="T309" s="57">
        <f>IF(G309="N",LN(1+R309),"")</f>
        <v/>
      </c>
      <c r="U309" s="39">
        <f>IF(AND(K309="Y",ISNUMBER(J309)),(1+L309)/(1+J309)-1,"")</f>
        <v/>
      </c>
      <c r="V309" s="57">
        <f>IF(ISNUMBER(U309),LN(1+U309),"")</f>
        <v/>
      </c>
      <c r="W309" s="57">
        <f>IF(ISNUMBER(V309),MAX(MIN(V309,Assumptions!$C$9),Assumptions!$B$9),"")</f>
        <v/>
      </c>
      <c r="X309" s="57">
        <f>IF(AND(K309="Y",ISNUMBER(J309)),LN(1+J309),"")</f>
        <v/>
      </c>
      <c r="Y309" s="57">
        <f>IF(ISNUMBER(X309),MAX(MIN(X309,Assumptions!$C$10),Assumptions!$B$10),"")</f>
        <v/>
      </c>
      <c r="Z309" s="57">
        <f>IF(ISNUMBER(W309),W309-AVERAGEIFS($W$5:$W$504,$C$5:$C$504,C309),"")</f>
        <v/>
      </c>
      <c r="AA309" s="57">
        <f>IF(ISNUMBER(Y309),Y309-AVERAGEIFS($Y$5:$Y$504,$C$5:$C$504,C309),"")</f>
        <v/>
      </c>
    </row>
    <row r="310" ht="15" customHeight="1" s="74">
      <c r="A310" s="56" t="inlineStr">
        <is>
          <t>URI</t>
        </is>
      </c>
      <c r="B310" s="56" t="inlineStr">
        <is>
          <t>United Rentals</t>
        </is>
      </c>
      <c r="C310" s="56" t="inlineStr">
        <is>
          <t>Industrials</t>
        </is>
      </c>
      <c r="D310" s="56" t="inlineStr">
        <is>
          <t>Trading Companies &amp; Distributors</t>
        </is>
      </c>
      <c r="E310" s="56" t="inlineStr">
        <is>
          <t>Stamford, Connecticut</t>
        </is>
      </c>
      <c r="F310" s="37">
        <f>IFERROR(VLOOKUP(E310,Metro_Map!$A$4:$B$187,2,FALSE()),E310)</f>
        <v/>
      </c>
      <c r="G310" s="37">
        <f>IF(F310="Foreign domicile","Y","N")</f>
        <v/>
      </c>
      <c r="H310" s="59" t="n">
        <v>757.1</v>
      </c>
      <c r="I310" s="59" t="n">
        <v>1034.81</v>
      </c>
      <c r="J310" s="60" t="n">
        <v>0.3028446115</v>
      </c>
      <c r="K310" s="37">
        <f>IF(AND(ISNUMBER(H310),ISNUMBER(I310)),"Y","N")</f>
        <v/>
      </c>
      <c r="L310" s="39">
        <f>IF(K310="Y",I310/H310-1,"")</f>
        <v/>
      </c>
      <c r="M310" s="57">
        <f>IF(K310="Y",LN(1+L310),"")</f>
        <v/>
      </c>
      <c r="N310" s="57">
        <f>IF(K310="Y",MAX(MIN(M310,Assumptions!$C$8),Assumptions!$B$8),"")</f>
        <v/>
      </c>
      <c r="O310" s="57">
        <f>IF(K310="Y",AVERAGEIFS($N$5:$N$504,$C$5:$C$504,C310),"")</f>
        <v/>
      </c>
      <c r="P310" s="57">
        <f>IF(K310="Y",N310-O310,"")</f>
        <v/>
      </c>
      <c r="Q310" s="37">
        <f>IF(G310="N",COUNTIFS($F$5:$F$504,F310),"")</f>
        <v/>
      </c>
      <c r="R310" s="37">
        <f>IF(G310="N",COUNTIFS($F$5:$F$504,F310,$C$5:$C$504,C310)-1,"")</f>
        <v/>
      </c>
      <c r="S310" s="57">
        <f>IF(G310="N",LN(Q310),"")</f>
        <v/>
      </c>
      <c r="T310" s="57">
        <f>IF(G310="N",LN(1+R310),"")</f>
        <v/>
      </c>
      <c r="U310" s="39">
        <f>IF(AND(K310="Y",ISNUMBER(J310)),(1+L310)/(1+J310)-1,"")</f>
        <v/>
      </c>
      <c r="V310" s="57">
        <f>IF(ISNUMBER(U310),LN(1+U310),"")</f>
        <v/>
      </c>
      <c r="W310" s="57">
        <f>IF(ISNUMBER(V310),MAX(MIN(V310,Assumptions!$C$9),Assumptions!$B$9),"")</f>
        <v/>
      </c>
      <c r="X310" s="57">
        <f>IF(AND(K310="Y",ISNUMBER(J310)),LN(1+J310),"")</f>
        <v/>
      </c>
      <c r="Y310" s="57">
        <f>IF(ISNUMBER(X310),MAX(MIN(X310,Assumptions!$C$10),Assumptions!$B$10),"")</f>
        <v/>
      </c>
      <c r="Z310" s="57">
        <f>IF(ISNUMBER(W310),W310-AVERAGEIFS($W$5:$W$504,$C$5:$C$504,C310),"")</f>
        <v/>
      </c>
      <c r="AA310" s="57">
        <f>IF(ISNUMBER(Y310),Y310-AVERAGEIFS($Y$5:$Y$504,$C$5:$C$504,C310),"")</f>
        <v/>
      </c>
    </row>
    <row r="311" ht="15" customHeight="1" s="74">
      <c r="A311" s="56" t="inlineStr">
        <is>
          <t>VICI</t>
        </is>
      </c>
      <c r="B311" s="56" t="inlineStr">
        <is>
          <t>Vici Properties</t>
        </is>
      </c>
      <c r="C311" s="56" t="inlineStr">
        <is>
          <t>Real Estate</t>
        </is>
      </c>
      <c r="D311" s="56" t="inlineStr">
        <is>
          <t>Hotel &amp; Resort REITs</t>
        </is>
      </c>
      <c r="E311" s="56" t="inlineStr">
        <is>
          <t>New York City, New York</t>
        </is>
      </c>
      <c r="F311" s="37">
        <f>IFERROR(VLOOKUP(E311,Metro_Map!$A$4:$B$187,2,FALSE()),E311)</f>
        <v/>
      </c>
      <c r="G311" s="37">
        <f>IF(F311="Foreign domicile","Y","N")</f>
        <v/>
      </c>
      <c r="H311" s="59" t="n">
        <v>31.26</v>
      </c>
      <c r="I311" s="59" t="n">
        <v>22.94</v>
      </c>
      <c r="J311" s="60" t="n">
        <v>-0.2671660424</v>
      </c>
      <c r="K311" s="37">
        <f>IF(AND(ISNUMBER(H311),ISNUMBER(I311)),"Y","N")</f>
        <v/>
      </c>
      <c r="L311" s="39">
        <f>IF(K311="Y",I311/H311-1,"")</f>
        <v/>
      </c>
      <c r="M311" s="57">
        <f>IF(K311="Y",LN(1+L311),"")</f>
        <v/>
      </c>
      <c r="N311" s="57">
        <f>IF(K311="Y",MAX(MIN(M311,Assumptions!$C$8),Assumptions!$B$8),"")</f>
        <v/>
      </c>
      <c r="O311" s="57">
        <f>IF(K311="Y",AVERAGEIFS($N$5:$N$504,$C$5:$C$504,C311),"")</f>
        <v/>
      </c>
      <c r="P311" s="57">
        <f>IF(K311="Y",N311-O311,"")</f>
        <v/>
      </c>
      <c r="Q311" s="37">
        <f>IF(G311="N",COUNTIFS($F$5:$F$504,F311),"")</f>
        <v/>
      </c>
      <c r="R311" s="37">
        <f>IF(G311="N",COUNTIFS($F$5:$F$504,F311,$C$5:$C$504,C311)-1,"")</f>
        <v/>
      </c>
      <c r="S311" s="57">
        <f>IF(G311="N",LN(Q311),"")</f>
        <v/>
      </c>
      <c r="T311" s="57">
        <f>IF(G311="N",LN(1+R311),"")</f>
        <v/>
      </c>
      <c r="U311" s="39">
        <f>IF(AND(K311="Y",ISNUMBER(J311)),(1+L311)/(1+J311)-1,"")</f>
        <v/>
      </c>
      <c r="V311" s="57">
        <f>IF(ISNUMBER(U311),LN(1+U311),"")</f>
        <v/>
      </c>
      <c r="W311" s="57">
        <f>IF(ISNUMBER(V311),MAX(MIN(V311,Assumptions!$C$9),Assumptions!$B$9),"")</f>
        <v/>
      </c>
      <c r="X311" s="57">
        <f>IF(AND(K311="Y",ISNUMBER(J311)),LN(1+J311),"")</f>
        <v/>
      </c>
      <c r="Y311" s="57">
        <f>IF(ISNUMBER(X311),MAX(MIN(X311,Assumptions!$C$10),Assumptions!$B$10),"")</f>
        <v/>
      </c>
      <c r="Z311" s="57">
        <f>IF(ISNUMBER(W311),W311-AVERAGEIFS($W$5:$W$504,$C$5:$C$504,C311),"")</f>
        <v/>
      </c>
      <c r="AA311" s="57">
        <f>IF(ISNUMBER(Y311),Y311-AVERAGEIFS($Y$5:$Y$504,$C$5:$C$504,C311),"")</f>
        <v/>
      </c>
    </row>
    <row r="312" ht="15" customHeight="1" s="74">
      <c r="A312" s="56" t="inlineStr">
        <is>
          <t>VRSK</t>
        </is>
      </c>
      <c r="B312" s="56" t="inlineStr">
        <is>
          <t>Verisk</t>
        </is>
      </c>
      <c r="C312" s="56" t="inlineStr">
        <is>
          <t>Industrials</t>
        </is>
      </c>
      <c r="D312" s="56" t="inlineStr">
        <is>
          <t>Research &amp; Consulting Services</t>
        </is>
      </c>
      <c r="E312" s="56" t="inlineStr">
        <is>
          <t>Jersey City, New Jersey</t>
        </is>
      </c>
      <c r="F312" s="37">
        <f>IFERROR(VLOOKUP(E312,Metro_Map!$A$4:$B$187,2,FALSE()),E312)</f>
        <v/>
      </c>
      <c r="G312" s="37">
        <f>IF(F312="Foreign domicile","Y","N")</f>
        <v/>
      </c>
      <c r="H312" s="59" t="n">
        <v>261.75</v>
      </c>
      <c r="I312" s="59" t="n">
        <v>180.58</v>
      </c>
      <c r="J312" s="60" t="n">
        <v>-0.329090389</v>
      </c>
      <c r="K312" s="37">
        <f>IF(AND(ISNUMBER(H312),ISNUMBER(I312)),"Y","N")</f>
        <v/>
      </c>
      <c r="L312" s="39">
        <f>IF(K312="Y",I312/H312-1,"")</f>
        <v/>
      </c>
      <c r="M312" s="57">
        <f>IF(K312="Y",LN(1+L312),"")</f>
        <v/>
      </c>
      <c r="N312" s="57">
        <f>IF(K312="Y",MAX(MIN(M312,Assumptions!$C$8),Assumptions!$B$8),"")</f>
        <v/>
      </c>
      <c r="O312" s="57">
        <f>IF(K312="Y",AVERAGEIFS($N$5:$N$504,$C$5:$C$504,C312),"")</f>
        <v/>
      </c>
      <c r="P312" s="57">
        <f>IF(K312="Y",N312-O312,"")</f>
        <v/>
      </c>
      <c r="Q312" s="37">
        <f>IF(G312="N",COUNTIFS($F$5:$F$504,F312),"")</f>
        <v/>
      </c>
      <c r="R312" s="37">
        <f>IF(G312="N",COUNTIFS($F$5:$F$504,F312,$C$5:$C$504,C312)-1,"")</f>
        <v/>
      </c>
      <c r="S312" s="57">
        <f>IF(G312="N",LN(Q312),"")</f>
        <v/>
      </c>
      <c r="T312" s="57">
        <f>IF(G312="N",LN(1+R312),"")</f>
        <v/>
      </c>
      <c r="U312" s="39">
        <f>IF(AND(K312="Y",ISNUMBER(J312)),(1+L312)/(1+J312)-1,"")</f>
        <v/>
      </c>
      <c r="V312" s="57">
        <f>IF(ISNUMBER(U312),LN(1+U312),"")</f>
        <v/>
      </c>
      <c r="W312" s="57">
        <f>IF(ISNUMBER(V312),MAX(MIN(V312,Assumptions!$C$9),Assumptions!$B$9),"")</f>
        <v/>
      </c>
      <c r="X312" s="57">
        <f>IF(AND(K312="Y",ISNUMBER(J312)),LN(1+J312),"")</f>
        <v/>
      </c>
      <c r="Y312" s="57">
        <f>IF(ISNUMBER(X312),MAX(MIN(X312,Assumptions!$C$10),Assumptions!$B$10),"")</f>
        <v/>
      </c>
      <c r="Z312" s="57">
        <f>IF(ISNUMBER(W312),W312-AVERAGEIFS($W$5:$W$504,$C$5:$C$504,C312),"")</f>
        <v/>
      </c>
      <c r="AA312" s="57">
        <f>IF(ISNUMBER(Y312),Y312-AVERAGEIFS($Y$5:$Y$504,$C$5:$C$504,C312),"")</f>
        <v/>
      </c>
    </row>
    <row r="313" ht="15" customHeight="1" s="74">
      <c r="A313" s="56" t="inlineStr">
        <is>
          <t>VZ</t>
        </is>
      </c>
      <c r="B313" s="56" t="inlineStr">
        <is>
          <t>Verizon</t>
        </is>
      </c>
      <c r="C313" s="56" t="inlineStr">
        <is>
          <t>Communication Services</t>
        </is>
      </c>
      <c r="D313" s="56" t="inlineStr">
        <is>
          <t>Integrated Telecommunication Services</t>
        </is>
      </c>
      <c r="E313" s="56" t="inlineStr">
        <is>
          <t>New York City, New York</t>
        </is>
      </c>
      <c r="F313" s="37">
        <f>IFERROR(VLOOKUP(E313,Metro_Map!$A$4:$B$187,2,FALSE()),E313)</f>
        <v/>
      </c>
      <c r="G313" s="37">
        <f>IF(F313="Foreign domicile","Y","N")</f>
        <v/>
      </c>
      <c r="H313" s="59" t="n">
        <v>40.52</v>
      </c>
      <c r="I313" s="59" t="n">
        <v>44.42</v>
      </c>
      <c r="J313" s="60" t="n">
        <v>0.07973824526999999</v>
      </c>
      <c r="K313" s="37">
        <f>IF(AND(ISNUMBER(H313),ISNUMBER(I313)),"Y","N")</f>
        <v/>
      </c>
      <c r="L313" s="39">
        <f>IF(K313="Y",I313/H313-1,"")</f>
        <v/>
      </c>
      <c r="M313" s="57">
        <f>IF(K313="Y",LN(1+L313),"")</f>
        <v/>
      </c>
      <c r="N313" s="57">
        <f>IF(K313="Y",MAX(MIN(M313,Assumptions!$C$8),Assumptions!$B$8),"")</f>
        <v/>
      </c>
      <c r="O313" s="57">
        <f>IF(K313="Y",AVERAGEIFS($N$5:$N$504,$C$5:$C$504,C313),"")</f>
        <v/>
      </c>
      <c r="P313" s="57">
        <f>IF(K313="Y",N313-O313,"")</f>
        <v/>
      </c>
      <c r="Q313" s="37">
        <f>IF(G313="N",COUNTIFS($F$5:$F$504,F313),"")</f>
        <v/>
      </c>
      <c r="R313" s="37">
        <f>IF(G313="N",COUNTIFS($F$5:$F$504,F313,$C$5:$C$504,C313)-1,"")</f>
        <v/>
      </c>
      <c r="S313" s="57">
        <f>IF(G313="N",LN(Q313),"")</f>
        <v/>
      </c>
      <c r="T313" s="57">
        <f>IF(G313="N",LN(1+R313),"")</f>
        <v/>
      </c>
      <c r="U313" s="39">
        <f>IF(AND(K313="Y",ISNUMBER(J313)),(1+L313)/(1+J313)-1,"")</f>
        <v/>
      </c>
      <c r="V313" s="57">
        <f>IF(ISNUMBER(U313),LN(1+U313),"")</f>
        <v/>
      </c>
      <c r="W313" s="57">
        <f>IF(ISNUMBER(V313),MAX(MIN(V313,Assumptions!$C$9),Assumptions!$B$9),"")</f>
        <v/>
      </c>
      <c r="X313" s="57">
        <f>IF(AND(K313="Y",ISNUMBER(J313)),LN(1+J313),"")</f>
        <v/>
      </c>
      <c r="Y313" s="57">
        <f>IF(ISNUMBER(X313),MAX(MIN(X313,Assumptions!$C$10),Assumptions!$B$10),"")</f>
        <v/>
      </c>
      <c r="Z313" s="57">
        <f>IF(ISNUMBER(W313),W313-AVERAGEIFS($W$5:$W$504,$C$5:$C$504,C313),"")</f>
        <v/>
      </c>
      <c r="AA313" s="57">
        <f>IF(ISNUMBER(Y313),Y313-AVERAGEIFS($Y$5:$Y$504,$C$5:$C$504,C313),"")</f>
        <v/>
      </c>
    </row>
    <row r="314" ht="15" customHeight="1" s="74">
      <c r="A314" s="56" t="inlineStr">
        <is>
          <t>WRB</t>
        </is>
      </c>
      <c r="B314" s="56" t="inlineStr">
        <is>
          <t>W. R. Berkley Corporation</t>
        </is>
      </c>
      <c r="C314" s="56" t="inlineStr">
        <is>
          <t>Financials</t>
        </is>
      </c>
      <c r="D314" s="56" t="inlineStr">
        <is>
          <t>Property &amp; Casualty Insurance</t>
        </is>
      </c>
      <c r="E314" s="56" t="inlineStr">
        <is>
          <t>Greenwich, Connecticut</t>
        </is>
      </c>
      <c r="F314" s="37">
        <f>IFERROR(VLOOKUP(E314,Metro_Map!$A$4:$B$187,2,FALSE()),E314)</f>
        <v/>
      </c>
      <c r="G314" s="37">
        <f>IF(F314="Foreign domicile","Y","N")</f>
        <v/>
      </c>
      <c r="H314" s="59" t="n">
        <v>55.13</v>
      </c>
      <c r="I314" s="59" t="n">
        <v>73.8</v>
      </c>
      <c r="J314" s="60" t="n">
        <v>0.2784744889</v>
      </c>
      <c r="K314" s="37">
        <f>IF(AND(ISNUMBER(H314),ISNUMBER(I314)),"Y","N")</f>
        <v/>
      </c>
      <c r="L314" s="39">
        <f>IF(K314="Y",I314/H314-1,"")</f>
        <v/>
      </c>
      <c r="M314" s="57">
        <f>IF(K314="Y",LN(1+L314),"")</f>
        <v/>
      </c>
      <c r="N314" s="57">
        <f>IF(K314="Y",MAX(MIN(M314,Assumptions!$C$8),Assumptions!$B$8),"")</f>
        <v/>
      </c>
      <c r="O314" s="57">
        <f>IF(K314="Y",AVERAGEIFS($N$5:$N$504,$C$5:$C$504,C314),"")</f>
        <v/>
      </c>
      <c r="P314" s="57">
        <f>IF(K314="Y",N314-O314,"")</f>
        <v/>
      </c>
      <c r="Q314" s="37">
        <f>IF(G314="N",COUNTIFS($F$5:$F$504,F314),"")</f>
        <v/>
      </c>
      <c r="R314" s="37">
        <f>IF(G314="N",COUNTIFS($F$5:$F$504,F314,$C$5:$C$504,C314)-1,"")</f>
        <v/>
      </c>
      <c r="S314" s="57">
        <f>IF(G314="N",LN(Q314),"")</f>
        <v/>
      </c>
      <c r="T314" s="57">
        <f>IF(G314="N",LN(1+R314),"")</f>
        <v/>
      </c>
      <c r="U314" s="39">
        <f>IF(AND(K314="Y",ISNUMBER(J314)),(1+L314)/(1+J314)-1,"")</f>
        <v/>
      </c>
      <c r="V314" s="57">
        <f>IF(ISNUMBER(U314),LN(1+U314),"")</f>
        <v/>
      </c>
      <c r="W314" s="57">
        <f>IF(ISNUMBER(V314),MAX(MIN(V314,Assumptions!$C$9),Assumptions!$B$9),"")</f>
        <v/>
      </c>
      <c r="X314" s="57">
        <f>IF(AND(K314="Y",ISNUMBER(J314)),LN(1+J314),"")</f>
        <v/>
      </c>
      <c r="Y314" s="57">
        <f>IF(ISNUMBER(X314),MAX(MIN(X314,Assumptions!$C$10),Assumptions!$B$10),"")</f>
        <v/>
      </c>
      <c r="Z314" s="57">
        <f>IF(ISNUMBER(W314),W314-AVERAGEIFS($W$5:$W$504,$C$5:$C$504,C314),"")</f>
        <v/>
      </c>
      <c r="AA314" s="57">
        <f>IF(ISNUMBER(Y314),Y314-AVERAGEIFS($Y$5:$Y$504,$C$5:$C$504,C314),"")</f>
        <v/>
      </c>
    </row>
    <row r="315" ht="15" customHeight="1" s="74">
      <c r="A315" s="56" t="inlineStr">
        <is>
          <t>XYL</t>
        </is>
      </c>
      <c r="B315" s="56" t="inlineStr">
        <is>
          <t>Xylem Inc.</t>
        </is>
      </c>
      <c r="C315" s="56" t="inlineStr">
        <is>
          <t>Industrials</t>
        </is>
      </c>
      <c r="D315" s="56" t="inlineStr">
        <is>
          <t>Industrial Machinery &amp; Supplies &amp; Components</t>
        </is>
      </c>
      <c r="E315" s="56" t="inlineStr">
        <is>
          <t>White Plains, New York</t>
        </is>
      </c>
      <c r="F315" s="37">
        <f>IFERROR(VLOOKUP(E315,Metro_Map!$A$4:$B$187,2,FALSE()),E315)</f>
        <v/>
      </c>
      <c r="G315" s="37">
        <f>IF(F315="Foreign domicile","Y","N")</f>
        <v/>
      </c>
      <c r="H315" s="59" t="n">
        <v>133.5</v>
      </c>
      <c r="I315" s="59" t="n">
        <v>102.74</v>
      </c>
      <c r="J315" s="60" t="n">
        <v>-0.1564698184</v>
      </c>
      <c r="K315" s="37">
        <f>IF(AND(ISNUMBER(H315),ISNUMBER(I315)),"Y","N")</f>
        <v/>
      </c>
      <c r="L315" s="39">
        <f>IF(K315="Y",I315/H315-1,"")</f>
        <v/>
      </c>
      <c r="M315" s="57">
        <f>IF(K315="Y",LN(1+L315),"")</f>
        <v/>
      </c>
      <c r="N315" s="57">
        <f>IF(K315="Y",MAX(MIN(M315,Assumptions!$C$8),Assumptions!$B$8),"")</f>
        <v/>
      </c>
      <c r="O315" s="57">
        <f>IF(K315="Y",AVERAGEIFS($N$5:$N$504,$C$5:$C$504,C315),"")</f>
        <v/>
      </c>
      <c r="P315" s="57">
        <f>IF(K315="Y",N315-O315,"")</f>
        <v/>
      </c>
      <c r="Q315" s="37">
        <f>IF(G315="N",COUNTIFS($F$5:$F$504,F315),"")</f>
        <v/>
      </c>
      <c r="R315" s="37">
        <f>IF(G315="N",COUNTIFS($F$5:$F$504,F315,$C$5:$C$504,C315)-1,"")</f>
        <v/>
      </c>
      <c r="S315" s="57">
        <f>IF(G315="N",LN(Q315),"")</f>
        <v/>
      </c>
      <c r="T315" s="57">
        <f>IF(G315="N",LN(1+R315),"")</f>
        <v/>
      </c>
      <c r="U315" s="39">
        <f>IF(AND(K315="Y",ISNUMBER(J315)),(1+L315)/(1+J315)-1,"")</f>
        <v/>
      </c>
      <c r="V315" s="57">
        <f>IF(ISNUMBER(U315),LN(1+U315),"")</f>
        <v/>
      </c>
      <c r="W315" s="57">
        <f>IF(ISNUMBER(V315),MAX(MIN(V315,Assumptions!$C$9),Assumptions!$B$9),"")</f>
        <v/>
      </c>
      <c r="X315" s="57">
        <f>IF(AND(K315="Y",ISNUMBER(J315)),LN(1+J315),"")</f>
        <v/>
      </c>
      <c r="Y315" s="57">
        <f>IF(ISNUMBER(X315),MAX(MIN(X315,Assumptions!$C$10),Assumptions!$B$10),"")</f>
        <v/>
      </c>
      <c r="Z315" s="57">
        <f>IF(ISNUMBER(W315),W315-AVERAGEIFS($W$5:$W$504,$C$5:$C$504,C315),"")</f>
        <v/>
      </c>
      <c r="AA315" s="57">
        <f>IF(ISNUMBER(Y315),Y315-AVERAGEIFS($Y$5:$Y$504,$C$5:$C$504,C315),"")</f>
        <v/>
      </c>
    </row>
    <row r="316" ht="15" customHeight="1" s="74">
      <c r="A316" s="56" t="inlineStr">
        <is>
          <t>ZTS</t>
        </is>
      </c>
      <c r="B316" s="56" t="inlineStr">
        <is>
          <t>Zoetis</t>
        </is>
      </c>
      <c r="C316" s="56" t="inlineStr">
        <is>
          <t>Health Care</t>
        </is>
      </c>
      <c r="D316" s="56" t="inlineStr">
        <is>
          <t>Pharmaceuticals</t>
        </is>
      </c>
      <c r="E316" s="56" t="inlineStr">
        <is>
          <t>Parsippany, New Jersey</t>
        </is>
      </c>
      <c r="F316" s="37">
        <f>IFERROR(VLOOKUP(E316,Metro_Map!$A$4:$B$187,2,FALSE()),E316)</f>
        <v/>
      </c>
      <c r="G316" s="37">
        <f>IF(F316="Foreign domicile","Y","N")</f>
        <v/>
      </c>
      <c r="H316" s="59" t="n">
        <v>180.04</v>
      </c>
      <c r="I316" s="59" t="n">
        <v>75.29000000000001</v>
      </c>
      <c r="J316" s="60" t="n">
        <v>-0.5512067096</v>
      </c>
      <c r="K316" s="37">
        <f>IF(AND(ISNUMBER(H316),ISNUMBER(I316)),"Y","N")</f>
        <v/>
      </c>
      <c r="L316" s="39">
        <f>IF(K316="Y",I316/H316-1,"")</f>
        <v/>
      </c>
      <c r="M316" s="57">
        <f>IF(K316="Y",LN(1+L316),"")</f>
        <v/>
      </c>
      <c r="N316" s="57">
        <f>IF(K316="Y",MAX(MIN(M316,Assumptions!$C$8),Assumptions!$B$8),"")</f>
        <v/>
      </c>
      <c r="O316" s="57">
        <f>IF(K316="Y",AVERAGEIFS($N$5:$N$504,$C$5:$C$504,C316),"")</f>
        <v/>
      </c>
      <c r="P316" s="57">
        <f>IF(K316="Y",N316-O316,"")</f>
        <v/>
      </c>
      <c r="Q316" s="37">
        <f>IF(G316="N",COUNTIFS($F$5:$F$504,F316),"")</f>
        <v/>
      </c>
      <c r="R316" s="37">
        <f>IF(G316="N",COUNTIFS($F$5:$F$504,F316,$C$5:$C$504,C316)-1,"")</f>
        <v/>
      </c>
      <c r="S316" s="57">
        <f>IF(G316="N",LN(Q316),"")</f>
        <v/>
      </c>
      <c r="T316" s="57">
        <f>IF(G316="N",LN(1+R316),"")</f>
        <v/>
      </c>
      <c r="U316" s="39">
        <f>IF(AND(K316="Y",ISNUMBER(J316)),(1+L316)/(1+J316)-1,"")</f>
        <v/>
      </c>
      <c r="V316" s="57">
        <f>IF(ISNUMBER(U316),LN(1+U316),"")</f>
        <v/>
      </c>
      <c r="W316" s="57">
        <f>IF(ISNUMBER(V316),MAX(MIN(V316,Assumptions!$C$9),Assumptions!$B$9),"")</f>
        <v/>
      </c>
      <c r="X316" s="57">
        <f>IF(AND(K316="Y",ISNUMBER(J316)),LN(1+J316),"")</f>
        <v/>
      </c>
      <c r="Y316" s="57">
        <f>IF(ISNUMBER(X316),MAX(MIN(X316,Assumptions!$C$10),Assumptions!$B$10),"")</f>
        <v/>
      </c>
      <c r="Z316" s="57">
        <f>IF(ISNUMBER(W316),W316-AVERAGEIFS($W$5:$W$504,$C$5:$C$504,C316),"")</f>
        <v/>
      </c>
      <c r="AA316" s="57">
        <f>IF(ISNUMBER(Y316),Y316-AVERAGEIFS($Y$5:$Y$504,$C$5:$C$504,C316),"")</f>
        <v/>
      </c>
    </row>
    <row r="317" ht="15" customHeight="1" s="74">
      <c r="A317" s="56" t="inlineStr">
        <is>
          <t>DVN</t>
        </is>
      </c>
      <c r="B317" s="56" t="inlineStr">
        <is>
          <t>Devon Energy</t>
        </is>
      </c>
      <c r="C317" s="56" t="inlineStr">
        <is>
          <t>Energy</t>
        </is>
      </c>
      <c r="D317" s="56" t="inlineStr">
        <is>
          <t>Oil &amp; Gas Exploration &amp; Production</t>
        </is>
      </c>
      <c r="E317" s="56" t="inlineStr">
        <is>
          <t>Oklahoma City, Oklahoma</t>
        </is>
      </c>
      <c r="F317" s="37">
        <f>IFERROR(VLOOKUP(E317,Metro_Map!$A$4:$B$187,2,FALSE()),E317)</f>
        <v/>
      </c>
      <c r="G317" s="37">
        <f>IF(F317="Foreign domicile","Y","N")</f>
        <v/>
      </c>
      <c r="H317" s="59" t="n">
        <v>47.03</v>
      </c>
      <c r="I317" s="59" t="n">
        <v>49.92</v>
      </c>
      <c r="J317" s="60" t="n">
        <v>0.2567361464</v>
      </c>
      <c r="K317" s="37">
        <f>IF(AND(ISNUMBER(H317),ISNUMBER(I317)),"Y","N")</f>
        <v/>
      </c>
      <c r="L317" s="39">
        <f>IF(K317="Y",I317/H317-1,"")</f>
        <v/>
      </c>
      <c r="M317" s="57">
        <f>IF(K317="Y",LN(1+L317),"")</f>
        <v/>
      </c>
      <c r="N317" s="57">
        <f>IF(K317="Y",MAX(MIN(M317,Assumptions!$C$8),Assumptions!$B$8),"")</f>
        <v/>
      </c>
      <c r="O317" s="57">
        <f>IF(K317="Y",AVERAGEIFS($N$5:$N$504,$C$5:$C$504,C317),"")</f>
        <v/>
      </c>
      <c r="P317" s="57">
        <f>IF(K317="Y",N317-O317,"")</f>
        <v/>
      </c>
      <c r="Q317" s="37">
        <f>IF(G317="N",COUNTIFS($F$5:$F$504,F317),"")</f>
        <v/>
      </c>
      <c r="R317" s="37">
        <f>IF(G317="N",COUNTIFS($F$5:$F$504,F317,$C$5:$C$504,C317)-1,"")</f>
        <v/>
      </c>
      <c r="S317" s="57">
        <f>IF(G317="N",LN(Q317),"")</f>
        <v/>
      </c>
      <c r="T317" s="57">
        <f>IF(G317="N",LN(1+R317),"")</f>
        <v/>
      </c>
      <c r="U317" s="39">
        <f>IF(AND(K317="Y",ISNUMBER(J317)),(1+L317)/(1+J317)-1,"")</f>
        <v/>
      </c>
      <c r="V317" s="57">
        <f>IF(ISNUMBER(U317),LN(1+U317),"")</f>
        <v/>
      </c>
      <c r="W317" s="57">
        <f>IF(ISNUMBER(V317),MAX(MIN(V317,Assumptions!$C$9),Assumptions!$B$9),"")</f>
        <v/>
      </c>
      <c r="X317" s="57">
        <f>IF(AND(K317="Y",ISNUMBER(J317)),LN(1+J317),"")</f>
        <v/>
      </c>
      <c r="Y317" s="57">
        <f>IF(ISNUMBER(X317),MAX(MIN(X317,Assumptions!$C$10),Assumptions!$B$10),"")</f>
        <v/>
      </c>
      <c r="Z317" s="57">
        <f>IF(ISNUMBER(W317),W317-AVERAGEIFS($W$5:$W$504,$C$5:$C$504,C317),"")</f>
        <v/>
      </c>
      <c r="AA317" s="57">
        <f>IF(ISNUMBER(Y317),Y317-AVERAGEIFS($Y$5:$Y$504,$C$5:$C$504,C317),"")</f>
        <v/>
      </c>
    </row>
    <row r="318" ht="15" customHeight="1" s="74">
      <c r="A318" s="56" t="inlineStr">
        <is>
          <t>PAYC</t>
        </is>
      </c>
      <c r="B318" s="56" t="inlineStr">
        <is>
          <t>Paycom</t>
        </is>
      </c>
      <c r="C318" s="56" t="inlineStr">
        <is>
          <t>Industrials</t>
        </is>
      </c>
      <c r="D318" s="56" t="inlineStr">
        <is>
          <t>Human Resource &amp; Employment Services</t>
        </is>
      </c>
      <c r="E318" s="56" t="inlineStr">
        <is>
          <t>Oklahoma City, Oklahoma</t>
        </is>
      </c>
      <c r="F318" s="37">
        <f>IFERROR(VLOOKUP(E318,Metro_Map!$A$4:$B$187,2,FALSE()),E318)</f>
        <v/>
      </c>
      <c r="G318" s="37">
        <f>IF(F318="Foreign domicile","Y","N")</f>
        <v/>
      </c>
      <c r="H318" s="59" t="n">
        <v>166.79</v>
      </c>
      <c r="I318" s="59" t="n">
        <v>239</v>
      </c>
      <c r="J318" s="60" t="n">
        <v>0.1526951588</v>
      </c>
      <c r="K318" s="37">
        <f>IF(AND(ISNUMBER(H318),ISNUMBER(I318)),"Y","N")</f>
        <v/>
      </c>
      <c r="L318" s="39">
        <f>IF(K318="Y",I318/H318-1,"")</f>
        <v/>
      </c>
      <c r="M318" s="57">
        <f>IF(K318="Y",LN(1+L318),"")</f>
        <v/>
      </c>
      <c r="N318" s="57">
        <f>IF(K318="Y",MAX(MIN(M318,Assumptions!$C$8),Assumptions!$B$8),"")</f>
        <v/>
      </c>
      <c r="O318" s="57">
        <f>IF(K318="Y",AVERAGEIFS($N$5:$N$504,$C$5:$C$504,C318),"")</f>
        <v/>
      </c>
      <c r="P318" s="57">
        <f>IF(K318="Y",N318-O318,"")</f>
        <v/>
      </c>
      <c r="Q318" s="37">
        <f>IF(G318="N",COUNTIFS($F$5:$F$504,F318),"")</f>
        <v/>
      </c>
      <c r="R318" s="37">
        <f>IF(G318="N",COUNTIFS($F$5:$F$504,F318,$C$5:$C$504,C318)-1,"")</f>
        <v/>
      </c>
      <c r="S318" s="57">
        <f>IF(G318="N",LN(Q318),"")</f>
        <v/>
      </c>
      <c r="T318" s="57">
        <f>IF(G318="N",LN(1+R318),"")</f>
        <v/>
      </c>
      <c r="U318" s="39">
        <f>IF(AND(K318="Y",ISNUMBER(J318)),(1+L318)/(1+J318)-1,"")</f>
        <v/>
      </c>
      <c r="V318" s="57">
        <f>IF(ISNUMBER(U318),LN(1+U318),"")</f>
        <v/>
      </c>
      <c r="W318" s="57">
        <f>IF(ISNUMBER(V318),MAX(MIN(V318,Assumptions!$C$9),Assumptions!$B$9),"")</f>
        <v/>
      </c>
      <c r="X318" s="57">
        <f>IF(AND(K318="Y",ISNUMBER(J318)),LN(1+J318),"")</f>
        <v/>
      </c>
      <c r="Y318" s="57">
        <f>IF(ISNUMBER(X318),MAX(MIN(X318,Assumptions!$C$10),Assumptions!$B$10),"")</f>
        <v/>
      </c>
      <c r="Z318" s="57">
        <f>IF(ISNUMBER(W318),W318-AVERAGEIFS($W$5:$W$504,$C$5:$C$504,C318),"")</f>
        <v/>
      </c>
      <c r="AA318" s="57">
        <f>IF(ISNUMBER(Y318),Y318-AVERAGEIFS($Y$5:$Y$504,$C$5:$C$504,C318),"")</f>
        <v/>
      </c>
    </row>
    <row r="319" ht="15" customHeight="1" s="74">
      <c r="A319" s="56" t="inlineStr">
        <is>
          <t>BRK.B</t>
        </is>
      </c>
      <c r="B319" s="56" t="inlineStr">
        <is>
          <t>Berkshire Hathaway</t>
        </is>
      </c>
      <c r="C319" s="56" t="inlineStr">
        <is>
          <t>Financials</t>
        </is>
      </c>
      <c r="D319" s="56" t="inlineStr">
        <is>
          <t>Multi-Sector Holdings</t>
        </is>
      </c>
      <c r="E319" s="56" t="inlineStr">
        <is>
          <t>Omaha, Nebraska</t>
        </is>
      </c>
      <c r="F319" s="37">
        <f>IFERROR(VLOOKUP(E319,Metro_Map!$A$4:$B$187,2,FALSE()),E319)</f>
        <v/>
      </c>
      <c r="G319" s="37">
        <f>IF(F319="Foreign domicile","Y","N")</f>
        <v/>
      </c>
      <c r="H319" s="59" t="n">
        <v>438.5</v>
      </c>
      <c r="I319" s="59" t="n">
        <v>526.35</v>
      </c>
      <c r="J319" s="60" t="n">
        <v>0.1868287422</v>
      </c>
      <c r="K319" s="37">
        <f>IF(AND(ISNUMBER(H319),ISNUMBER(I319)),"Y","N")</f>
        <v/>
      </c>
      <c r="L319" s="39">
        <f>IF(K319="Y",I319/H319-1,"")</f>
        <v/>
      </c>
      <c r="M319" s="57">
        <f>IF(K319="Y",LN(1+L319),"")</f>
        <v/>
      </c>
      <c r="N319" s="57">
        <f>IF(K319="Y",MAX(MIN(M319,Assumptions!$C$8),Assumptions!$B$8),"")</f>
        <v/>
      </c>
      <c r="O319" s="57">
        <f>IF(K319="Y",AVERAGEIFS($N$5:$N$504,$C$5:$C$504,C319),"")</f>
        <v/>
      </c>
      <c r="P319" s="57">
        <f>IF(K319="Y",N319-O319,"")</f>
        <v/>
      </c>
      <c r="Q319" s="37">
        <f>IF(G319="N",COUNTIFS($F$5:$F$504,F319),"")</f>
        <v/>
      </c>
      <c r="R319" s="37">
        <f>IF(G319="N",COUNTIFS($F$5:$F$504,F319,$C$5:$C$504,C319)-1,"")</f>
        <v/>
      </c>
      <c r="S319" s="57">
        <f>IF(G319="N",LN(Q319),"")</f>
        <v/>
      </c>
      <c r="T319" s="57">
        <f>IF(G319="N",LN(1+R319),"")</f>
        <v/>
      </c>
      <c r="U319" s="39">
        <f>IF(AND(K319="Y",ISNUMBER(J319)),(1+L319)/(1+J319)-1,"")</f>
        <v/>
      </c>
      <c r="V319" s="57">
        <f>IF(ISNUMBER(U319),LN(1+U319),"")</f>
        <v/>
      </c>
      <c r="W319" s="57">
        <f>IF(ISNUMBER(V319),MAX(MIN(V319,Assumptions!$C$9),Assumptions!$B$9),"")</f>
        <v/>
      </c>
      <c r="X319" s="57">
        <f>IF(AND(K319="Y",ISNUMBER(J319)),LN(1+J319),"")</f>
        <v/>
      </c>
      <c r="Y319" s="57">
        <f>IF(ISNUMBER(X319),MAX(MIN(X319,Assumptions!$C$10),Assumptions!$B$10),"")</f>
        <v/>
      </c>
      <c r="Z319" s="57">
        <f>IF(ISNUMBER(W319),W319-AVERAGEIFS($W$5:$W$504,$C$5:$C$504,C319),"")</f>
        <v/>
      </c>
      <c r="AA319" s="57">
        <f>IF(ISNUMBER(Y319),Y319-AVERAGEIFS($Y$5:$Y$504,$C$5:$C$504,C319),"")</f>
        <v/>
      </c>
    </row>
    <row r="320" ht="15" customHeight="1" s="74">
      <c r="A320" s="56" t="inlineStr">
        <is>
          <t>UNP</t>
        </is>
      </c>
      <c r="B320" s="56" t="inlineStr">
        <is>
          <t>Union Pacific Corporation</t>
        </is>
      </c>
      <c r="C320" s="56" t="inlineStr">
        <is>
          <t>Industrials</t>
        </is>
      </c>
      <c r="D320" s="56" t="inlineStr">
        <is>
          <t>Rail Transportation</t>
        </is>
      </c>
      <c r="E320" s="56" t="inlineStr">
        <is>
          <t>Omaha, Nebraska</t>
        </is>
      </c>
      <c r="F320" s="37">
        <f>IFERROR(VLOOKUP(E320,Metro_Map!$A$4:$B$187,2,FALSE()),E320)</f>
        <v/>
      </c>
      <c r="G320" s="37">
        <f>IF(F320="Foreign domicile","Y","N")</f>
        <v/>
      </c>
      <c r="H320" s="59" t="n">
        <v>246.73</v>
      </c>
      <c r="I320" s="59" t="n">
        <v>286.43</v>
      </c>
      <c r="J320" s="60" t="n">
        <v>0.2329926882</v>
      </c>
      <c r="K320" s="37">
        <f>IF(AND(ISNUMBER(H320),ISNUMBER(I320)),"Y","N")</f>
        <v/>
      </c>
      <c r="L320" s="39">
        <f>IF(K320="Y",I320/H320-1,"")</f>
        <v/>
      </c>
      <c r="M320" s="57">
        <f>IF(K320="Y",LN(1+L320),"")</f>
        <v/>
      </c>
      <c r="N320" s="57">
        <f>IF(K320="Y",MAX(MIN(M320,Assumptions!$C$8),Assumptions!$B$8),"")</f>
        <v/>
      </c>
      <c r="O320" s="57">
        <f>IF(K320="Y",AVERAGEIFS($N$5:$N$504,$C$5:$C$504,C320),"")</f>
        <v/>
      </c>
      <c r="P320" s="57">
        <f>IF(K320="Y",N320-O320,"")</f>
        <v/>
      </c>
      <c r="Q320" s="37">
        <f>IF(G320="N",COUNTIFS($F$5:$F$504,F320),"")</f>
        <v/>
      </c>
      <c r="R320" s="37">
        <f>IF(G320="N",COUNTIFS($F$5:$F$504,F320,$C$5:$C$504,C320)-1,"")</f>
        <v/>
      </c>
      <c r="S320" s="57">
        <f>IF(G320="N",LN(Q320),"")</f>
        <v/>
      </c>
      <c r="T320" s="57">
        <f>IF(G320="N",LN(1+R320),"")</f>
        <v/>
      </c>
      <c r="U320" s="39">
        <f>IF(AND(K320="Y",ISNUMBER(J320)),(1+L320)/(1+J320)-1,"")</f>
        <v/>
      </c>
      <c r="V320" s="57">
        <f>IF(ISNUMBER(U320),LN(1+U320),"")</f>
        <v/>
      </c>
      <c r="W320" s="57">
        <f>IF(ISNUMBER(V320),MAX(MIN(V320,Assumptions!$C$9),Assumptions!$B$9),"")</f>
        <v/>
      </c>
      <c r="X320" s="57">
        <f>IF(AND(K320="Y",ISNUMBER(J320)),LN(1+J320),"")</f>
        <v/>
      </c>
      <c r="Y320" s="57">
        <f>IF(ISNUMBER(X320),MAX(MIN(X320,Assumptions!$C$10),Assumptions!$B$10),"")</f>
        <v/>
      </c>
      <c r="Z320" s="57">
        <f>IF(ISNUMBER(W320),W320-AVERAGEIFS($W$5:$W$504,$C$5:$C$504,C320),"")</f>
        <v/>
      </c>
      <c r="AA320" s="57">
        <f>IF(ISNUMBER(Y320),Y320-AVERAGEIFS($Y$5:$Y$504,$C$5:$C$504,C320),"")</f>
        <v/>
      </c>
    </row>
    <row r="321" ht="15" customHeight="1" s="74">
      <c r="A321" s="56" t="inlineStr">
        <is>
          <t>DRI</t>
        </is>
      </c>
      <c r="B321" s="56" t="inlineStr">
        <is>
          <t>Darden Restaurants</t>
        </is>
      </c>
      <c r="C321" s="56" t="inlineStr">
        <is>
          <t>Consumer Discretionary</t>
        </is>
      </c>
      <c r="D321" s="56" t="inlineStr">
        <is>
          <t>Restaurants</t>
        </is>
      </c>
      <c r="E321" s="56" t="inlineStr">
        <is>
          <t>Orlando, Florida</t>
        </is>
      </c>
      <c r="F321" s="37">
        <f>IFERROR(VLOOKUP(E321,Metro_Map!$A$4:$B$187,2,FALSE()),E321)</f>
        <v/>
      </c>
      <c r="G321" s="37">
        <f>IF(F321="Foreign domicile","Y","N")</f>
        <v/>
      </c>
      <c r="H321" s="59" t="n">
        <v>146.29</v>
      </c>
      <c r="I321" s="59" t="n">
        <v>208.52</v>
      </c>
      <c r="J321" s="60" t="n">
        <v>0.3235221217</v>
      </c>
      <c r="K321" s="37">
        <f>IF(AND(ISNUMBER(H321),ISNUMBER(I321)),"Y","N")</f>
        <v/>
      </c>
      <c r="L321" s="39">
        <f>IF(K321="Y",I321/H321-1,"")</f>
        <v/>
      </c>
      <c r="M321" s="57">
        <f>IF(K321="Y",LN(1+L321),"")</f>
        <v/>
      </c>
      <c r="N321" s="57">
        <f>IF(K321="Y",MAX(MIN(M321,Assumptions!$C$8),Assumptions!$B$8),"")</f>
        <v/>
      </c>
      <c r="O321" s="57">
        <f>IF(K321="Y",AVERAGEIFS($N$5:$N$504,$C$5:$C$504,C321),"")</f>
        <v/>
      </c>
      <c r="P321" s="57">
        <f>IF(K321="Y",N321-O321,"")</f>
        <v/>
      </c>
      <c r="Q321" s="37">
        <f>IF(G321="N",COUNTIFS($F$5:$F$504,F321),"")</f>
        <v/>
      </c>
      <c r="R321" s="37">
        <f>IF(G321="N",COUNTIFS($F$5:$F$504,F321,$C$5:$C$504,C321)-1,"")</f>
        <v/>
      </c>
      <c r="S321" s="57">
        <f>IF(G321="N",LN(Q321),"")</f>
        <v/>
      </c>
      <c r="T321" s="57">
        <f>IF(G321="N",LN(1+R321),"")</f>
        <v/>
      </c>
      <c r="U321" s="39">
        <f>IF(AND(K321="Y",ISNUMBER(J321)),(1+L321)/(1+J321)-1,"")</f>
        <v/>
      </c>
      <c r="V321" s="57">
        <f>IF(ISNUMBER(U321),LN(1+U321),"")</f>
        <v/>
      </c>
      <c r="W321" s="57">
        <f>IF(ISNUMBER(V321),MAX(MIN(V321,Assumptions!$C$9),Assumptions!$B$9),"")</f>
        <v/>
      </c>
      <c r="X321" s="57">
        <f>IF(AND(K321="Y",ISNUMBER(J321)),LN(1+J321),"")</f>
        <v/>
      </c>
      <c r="Y321" s="57">
        <f>IF(ISNUMBER(X321),MAX(MIN(X321,Assumptions!$C$10),Assumptions!$B$10),"")</f>
        <v/>
      </c>
      <c r="Z321" s="57">
        <f>IF(ISNUMBER(W321),W321-AVERAGEIFS($W$5:$W$504,$C$5:$C$504,C321),"")</f>
        <v/>
      </c>
      <c r="AA321" s="57">
        <f>IF(ISNUMBER(Y321),Y321-AVERAGEIFS($Y$5:$Y$504,$C$5:$C$504,C321),"")</f>
        <v/>
      </c>
    </row>
    <row r="322" ht="15" customHeight="1" s="74">
      <c r="A322" s="56" t="inlineStr">
        <is>
          <t>SJM</t>
        </is>
      </c>
      <c r="B322" s="56" t="inlineStr">
        <is>
          <t>J.M. Smucker Company (The)</t>
        </is>
      </c>
      <c r="C322" s="56" t="inlineStr">
        <is>
          <t>Consumer Staples</t>
        </is>
      </c>
      <c r="D322" s="56" t="inlineStr">
        <is>
          <t>Packaged Foods &amp; Meats</t>
        </is>
      </c>
      <c r="E322" s="56" t="inlineStr">
        <is>
          <t>Orrville, Ohio</t>
        </is>
      </c>
      <c r="F322" s="37">
        <f>IFERROR(VLOOKUP(E322,Metro_Map!$A$4:$B$187,2,FALSE()),E322)</f>
        <v/>
      </c>
      <c r="G322" s="37">
        <f>IF(F322="Foreign domicile","Y","N")</f>
        <v/>
      </c>
      <c r="H322" s="59" t="n">
        <v>117.95</v>
      </c>
      <c r="I322" s="59" t="n">
        <v>121.84</v>
      </c>
      <c r="J322" s="60" t="n">
        <v>0.07766990291</v>
      </c>
      <c r="K322" s="37">
        <f>IF(AND(ISNUMBER(H322),ISNUMBER(I322)),"Y","N")</f>
        <v/>
      </c>
      <c r="L322" s="39">
        <f>IF(K322="Y",I322/H322-1,"")</f>
        <v/>
      </c>
      <c r="M322" s="57">
        <f>IF(K322="Y",LN(1+L322),"")</f>
        <v/>
      </c>
      <c r="N322" s="57">
        <f>IF(K322="Y",MAX(MIN(M322,Assumptions!$C$8),Assumptions!$B$8),"")</f>
        <v/>
      </c>
      <c r="O322" s="57">
        <f>IF(K322="Y",AVERAGEIFS($N$5:$N$504,$C$5:$C$504,C322),"")</f>
        <v/>
      </c>
      <c r="P322" s="57">
        <f>IF(K322="Y",N322-O322,"")</f>
        <v/>
      </c>
      <c r="Q322" s="37">
        <f>IF(G322="N",COUNTIFS($F$5:$F$504,F322),"")</f>
        <v/>
      </c>
      <c r="R322" s="37">
        <f>IF(G322="N",COUNTIFS($F$5:$F$504,F322,$C$5:$C$504,C322)-1,"")</f>
        <v/>
      </c>
      <c r="S322" s="57">
        <f>IF(G322="N",LN(Q322),"")</f>
        <v/>
      </c>
      <c r="T322" s="57">
        <f>IF(G322="N",LN(1+R322),"")</f>
        <v/>
      </c>
      <c r="U322" s="39">
        <f>IF(AND(K322="Y",ISNUMBER(J322)),(1+L322)/(1+J322)-1,"")</f>
        <v/>
      </c>
      <c r="V322" s="57">
        <f>IF(ISNUMBER(U322),LN(1+U322),"")</f>
        <v/>
      </c>
      <c r="W322" s="57">
        <f>IF(ISNUMBER(V322),MAX(MIN(V322,Assumptions!$C$9),Assumptions!$B$9),"")</f>
        <v/>
      </c>
      <c r="X322" s="57">
        <f>IF(AND(K322="Y",ISNUMBER(J322)),LN(1+J322),"")</f>
        <v/>
      </c>
      <c r="Y322" s="57">
        <f>IF(ISNUMBER(X322),MAX(MIN(X322,Assumptions!$C$10),Assumptions!$B$10),"")</f>
        <v/>
      </c>
      <c r="Z322" s="57">
        <f>IF(ISNUMBER(W322),W322-AVERAGEIFS($W$5:$W$504,$C$5:$C$504,C322),"")</f>
        <v/>
      </c>
      <c r="AA322" s="57">
        <f>IF(ISNUMBER(Y322),Y322-AVERAGEIFS($Y$5:$Y$504,$C$5:$C$504,C322),"")</f>
        <v/>
      </c>
    </row>
    <row r="323" ht="15" customHeight="1" s="74">
      <c r="A323" s="56" t="inlineStr">
        <is>
          <t>PAYX</t>
        </is>
      </c>
      <c r="B323" s="56" t="inlineStr">
        <is>
          <t>Paychex</t>
        </is>
      </c>
      <c r="C323" s="56" t="inlineStr">
        <is>
          <t>Industrials</t>
        </is>
      </c>
      <c r="D323" s="56" t="inlineStr">
        <is>
          <t>Human Resource &amp; Employment Services</t>
        </is>
      </c>
      <c r="E323" s="56" t="inlineStr">
        <is>
          <t>Penfield, New York</t>
        </is>
      </c>
      <c r="F323" s="37">
        <f>IFERROR(VLOOKUP(E323,Metro_Map!$A$4:$B$187,2,FALSE()),E323)</f>
        <v/>
      </c>
      <c r="G323" s="37">
        <f>IF(F323="Foreign domicile","Y","N")</f>
        <v/>
      </c>
      <c r="H323" s="59" t="n">
        <v>128.02</v>
      </c>
      <c r="I323" s="59" t="n">
        <v>108.37</v>
      </c>
      <c r="J323" s="60" t="n">
        <v>-0.2001287922</v>
      </c>
      <c r="K323" s="37">
        <f>IF(AND(ISNUMBER(H323),ISNUMBER(I323)),"Y","N")</f>
        <v/>
      </c>
      <c r="L323" s="39">
        <f>IF(K323="Y",I323/H323-1,"")</f>
        <v/>
      </c>
      <c r="M323" s="57">
        <f>IF(K323="Y",LN(1+L323),"")</f>
        <v/>
      </c>
      <c r="N323" s="57">
        <f>IF(K323="Y",MAX(MIN(M323,Assumptions!$C$8),Assumptions!$B$8),"")</f>
        <v/>
      </c>
      <c r="O323" s="57">
        <f>IF(K323="Y",AVERAGEIFS($N$5:$N$504,$C$5:$C$504,C323),"")</f>
        <v/>
      </c>
      <c r="P323" s="57">
        <f>IF(K323="Y",N323-O323,"")</f>
        <v/>
      </c>
      <c r="Q323" s="37">
        <f>IF(G323="N",COUNTIFS($F$5:$F$504,F323),"")</f>
        <v/>
      </c>
      <c r="R323" s="37">
        <f>IF(G323="N",COUNTIFS($F$5:$F$504,F323,$C$5:$C$504,C323)-1,"")</f>
        <v/>
      </c>
      <c r="S323" s="57">
        <f>IF(G323="N",LN(Q323),"")</f>
        <v/>
      </c>
      <c r="T323" s="57">
        <f>IF(G323="N",LN(1+R323),"")</f>
        <v/>
      </c>
      <c r="U323" s="39">
        <f>IF(AND(K323="Y",ISNUMBER(J323)),(1+L323)/(1+J323)-1,"")</f>
        <v/>
      </c>
      <c r="V323" s="57">
        <f>IF(ISNUMBER(U323),LN(1+U323),"")</f>
        <v/>
      </c>
      <c r="W323" s="57">
        <f>IF(ISNUMBER(V323),MAX(MIN(V323,Assumptions!$C$9),Assumptions!$B$9),"")</f>
        <v/>
      </c>
      <c r="X323" s="57">
        <f>IF(AND(K323="Y",ISNUMBER(J323)),LN(1+J323),"")</f>
        <v/>
      </c>
      <c r="Y323" s="57">
        <f>IF(ISNUMBER(X323),MAX(MIN(X323,Assumptions!$C$10),Assumptions!$B$10),"")</f>
        <v/>
      </c>
      <c r="Z323" s="57">
        <f>IF(ISNUMBER(W323),W323-AVERAGEIFS($W$5:$W$504,$C$5:$C$504,C323),"")</f>
        <v/>
      </c>
      <c r="AA323" s="57">
        <f>IF(ISNUMBER(Y323),Y323-AVERAGEIFS($Y$5:$Y$504,$C$5:$C$504,C323),"")</f>
        <v/>
      </c>
    </row>
    <row r="324" ht="15" customHeight="1" s="74">
      <c r="A324" s="56" t="inlineStr">
        <is>
          <t>AME</t>
        </is>
      </c>
      <c r="B324" s="56" t="inlineStr">
        <is>
          <t>Ametek</t>
        </is>
      </c>
      <c r="C324" s="56" t="inlineStr">
        <is>
          <t>Industrials</t>
        </is>
      </c>
      <c r="D324" s="56" t="inlineStr">
        <is>
          <t>Electrical Components &amp; Equipment</t>
        </is>
      </c>
      <c r="E324" s="56" t="inlineStr">
        <is>
          <t>Berwyn, Pennsylvania</t>
        </is>
      </c>
      <c r="F324" s="37">
        <f>IFERROR(VLOOKUP(E324,Metro_Map!$A$4:$B$187,2,FALSE()),E324)</f>
        <v/>
      </c>
      <c r="G324" s="37">
        <f>IF(F324="Foreign domicile","Y","N")</f>
        <v/>
      </c>
      <c r="H324" s="59" t="n">
        <v>173.48</v>
      </c>
      <c r="I324" s="59" t="n">
        <v>246.83</v>
      </c>
      <c r="J324" s="60" t="n">
        <v>0.3564992858</v>
      </c>
      <c r="K324" s="37">
        <f>IF(AND(ISNUMBER(H324),ISNUMBER(I324)),"Y","N")</f>
        <v/>
      </c>
      <c r="L324" s="39">
        <f>IF(K324="Y",I324/H324-1,"")</f>
        <v/>
      </c>
      <c r="M324" s="57">
        <f>IF(K324="Y",LN(1+L324),"")</f>
        <v/>
      </c>
      <c r="N324" s="57">
        <f>IF(K324="Y",MAX(MIN(M324,Assumptions!$C$8),Assumptions!$B$8),"")</f>
        <v/>
      </c>
      <c r="O324" s="57">
        <f>IF(K324="Y",AVERAGEIFS($N$5:$N$504,$C$5:$C$504,C324),"")</f>
        <v/>
      </c>
      <c r="P324" s="57">
        <f>IF(K324="Y",N324-O324,"")</f>
        <v/>
      </c>
      <c r="Q324" s="37">
        <f>IF(G324="N",COUNTIFS($F$5:$F$504,F324),"")</f>
        <v/>
      </c>
      <c r="R324" s="37">
        <f>IF(G324="N",COUNTIFS($F$5:$F$504,F324,$C$5:$C$504,C324)-1,"")</f>
        <v/>
      </c>
      <c r="S324" s="57">
        <f>IF(G324="N",LN(Q324),"")</f>
        <v/>
      </c>
      <c r="T324" s="57">
        <f>IF(G324="N",LN(1+R324),"")</f>
        <v/>
      </c>
      <c r="U324" s="39">
        <f>IF(AND(K324="Y",ISNUMBER(J324)),(1+L324)/(1+J324)-1,"")</f>
        <v/>
      </c>
      <c r="V324" s="57">
        <f>IF(ISNUMBER(U324),LN(1+U324),"")</f>
        <v/>
      </c>
      <c r="W324" s="57">
        <f>IF(ISNUMBER(V324),MAX(MIN(V324,Assumptions!$C$9),Assumptions!$B$9),"")</f>
        <v/>
      </c>
      <c r="X324" s="57">
        <f>IF(AND(K324="Y",ISNUMBER(J324)),LN(1+J324),"")</f>
        <v/>
      </c>
      <c r="Y324" s="57">
        <f>IF(ISNUMBER(X324),MAX(MIN(X324,Assumptions!$C$10),Assumptions!$B$10),"")</f>
        <v/>
      </c>
      <c r="Z324" s="57">
        <f>IF(ISNUMBER(W324),W324-AVERAGEIFS($W$5:$W$504,$C$5:$C$504,C324),"")</f>
        <v/>
      </c>
      <c r="AA324" s="57">
        <f>IF(ISNUMBER(Y324),Y324-AVERAGEIFS($Y$5:$Y$504,$C$5:$C$504,C324),"")</f>
        <v/>
      </c>
    </row>
    <row r="325" ht="15" customHeight="1" s="74">
      <c r="A325" s="56" t="inlineStr">
        <is>
          <t>AWK</t>
        </is>
      </c>
      <c r="B325" s="56" t="inlineStr">
        <is>
          <t>American Water Works</t>
        </is>
      </c>
      <c r="C325" s="56" t="inlineStr">
        <is>
          <t>Utilities</t>
        </is>
      </c>
      <c r="D325" s="56" t="inlineStr">
        <is>
          <t>Water Utilities</t>
        </is>
      </c>
      <c r="E325" s="56" t="inlineStr">
        <is>
          <t>Camden, New Jersey</t>
        </is>
      </c>
      <c r="F325" s="37">
        <f>IFERROR(VLOOKUP(E325,Metro_Map!$A$4:$B$187,2,FALSE()),E325)</f>
        <v/>
      </c>
      <c r="G325" s="37">
        <f>IF(F325="Foreign domicile","Y","N")</f>
        <v/>
      </c>
      <c r="H325" s="59" t="n">
        <v>142.36</v>
      </c>
      <c r="I325" s="59" t="n">
        <v>131.71</v>
      </c>
      <c r="J325" s="60" t="n">
        <v>-0.02559988331</v>
      </c>
      <c r="K325" s="37">
        <f>IF(AND(ISNUMBER(H325),ISNUMBER(I325)),"Y","N")</f>
        <v/>
      </c>
      <c r="L325" s="39">
        <f>IF(K325="Y",I325/H325-1,"")</f>
        <v/>
      </c>
      <c r="M325" s="57">
        <f>IF(K325="Y",LN(1+L325),"")</f>
        <v/>
      </c>
      <c r="N325" s="57">
        <f>IF(K325="Y",MAX(MIN(M325,Assumptions!$C$8),Assumptions!$B$8),"")</f>
        <v/>
      </c>
      <c r="O325" s="57">
        <f>IF(K325="Y",AVERAGEIFS($N$5:$N$504,$C$5:$C$504,C325),"")</f>
        <v/>
      </c>
      <c r="P325" s="57">
        <f>IF(K325="Y",N325-O325,"")</f>
        <v/>
      </c>
      <c r="Q325" s="37">
        <f>IF(G325="N",COUNTIFS($F$5:$F$504,F325),"")</f>
        <v/>
      </c>
      <c r="R325" s="37">
        <f>IF(G325="N",COUNTIFS($F$5:$F$504,F325,$C$5:$C$504,C325)-1,"")</f>
        <v/>
      </c>
      <c r="S325" s="57">
        <f>IF(G325="N",LN(Q325),"")</f>
        <v/>
      </c>
      <c r="T325" s="57">
        <f>IF(G325="N",LN(1+R325),"")</f>
        <v/>
      </c>
      <c r="U325" s="39">
        <f>IF(AND(K325="Y",ISNUMBER(J325)),(1+L325)/(1+J325)-1,"")</f>
        <v/>
      </c>
      <c r="V325" s="57">
        <f>IF(ISNUMBER(U325),LN(1+U325),"")</f>
        <v/>
      </c>
      <c r="W325" s="57">
        <f>IF(ISNUMBER(V325),MAX(MIN(V325,Assumptions!$C$9),Assumptions!$B$9),"")</f>
        <v/>
      </c>
      <c r="X325" s="57">
        <f>IF(AND(K325="Y",ISNUMBER(J325)),LN(1+J325),"")</f>
        <v/>
      </c>
      <c r="Y325" s="57">
        <f>IF(ISNUMBER(X325),MAX(MIN(X325,Assumptions!$C$10),Assumptions!$B$10),"")</f>
        <v/>
      </c>
      <c r="Z325" s="57">
        <f>IF(ISNUMBER(W325),W325-AVERAGEIFS($W$5:$W$504,$C$5:$C$504,C325),"")</f>
        <v/>
      </c>
      <c r="AA325" s="57">
        <f>IF(ISNUMBER(Y325),Y325-AVERAGEIFS($Y$5:$Y$504,$C$5:$C$504,C325),"")</f>
        <v/>
      </c>
    </row>
    <row r="326" ht="15" customHeight="1" s="74">
      <c r="A326" s="56" t="inlineStr">
        <is>
          <t>CMCSA</t>
        </is>
      </c>
      <c r="B326" s="56" t="inlineStr">
        <is>
          <t>Comcast</t>
        </is>
      </c>
      <c r="C326" s="56" t="inlineStr">
        <is>
          <t>Communication Services</t>
        </is>
      </c>
      <c r="D326" s="56" t="inlineStr">
        <is>
          <t>Cable &amp; Satellite</t>
        </is>
      </c>
      <c r="E326" s="56" t="inlineStr">
        <is>
          <t>Philadelphia, Pennsylvania</t>
        </is>
      </c>
      <c r="F326" s="37">
        <f>IFERROR(VLOOKUP(E326,Metro_Map!$A$4:$B$187,2,FALSE()),E326)</f>
        <v/>
      </c>
      <c r="G326" s="37">
        <f>IF(F326="Foreign domicile","Y","N")</f>
        <v/>
      </c>
      <c r="H326" s="59" t="n">
        <v>38.66</v>
      </c>
      <c r="I326" s="59" t="n">
        <v>21.05</v>
      </c>
      <c r="J326" s="60" t="n">
        <v>-0.4559819413</v>
      </c>
      <c r="K326" s="37">
        <f>IF(AND(ISNUMBER(H326),ISNUMBER(I326)),"Y","N")</f>
        <v/>
      </c>
      <c r="L326" s="39">
        <f>IF(K326="Y",I326/H326-1,"")</f>
        <v/>
      </c>
      <c r="M326" s="57">
        <f>IF(K326="Y",LN(1+L326),"")</f>
        <v/>
      </c>
      <c r="N326" s="57">
        <f>IF(K326="Y",MAX(MIN(M326,Assumptions!$C$8),Assumptions!$B$8),"")</f>
        <v/>
      </c>
      <c r="O326" s="57">
        <f>IF(K326="Y",AVERAGEIFS($N$5:$N$504,$C$5:$C$504,C326),"")</f>
        <v/>
      </c>
      <c r="P326" s="57">
        <f>IF(K326="Y",N326-O326,"")</f>
        <v/>
      </c>
      <c r="Q326" s="37">
        <f>IF(G326="N",COUNTIFS($F$5:$F$504,F326),"")</f>
        <v/>
      </c>
      <c r="R326" s="37">
        <f>IF(G326="N",COUNTIFS($F$5:$F$504,F326,$C$5:$C$504,C326)-1,"")</f>
        <v/>
      </c>
      <c r="S326" s="57">
        <f>IF(G326="N",LN(Q326),"")</f>
        <v/>
      </c>
      <c r="T326" s="57">
        <f>IF(G326="N",LN(1+R326),"")</f>
        <v/>
      </c>
      <c r="U326" s="39">
        <f>IF(AND(K326="Y",ISNUMBER(J326)),(1+L326)/(1+J326)-1,"")</f>
        <v/>
      </c>
      <c r="V326" s="57">
        <f>IF(ISNUMBER(U326),LN(1+U326),"")</f>
        <v/>
      </c>
      <c r="W326" s="57">
        <f>IF(ISNUMBER(V326),MAX(MIN(V326,Assumptions!$C$9),Assumptions!$B$9),"")</f>
        <v/>
      </c>
      <c r="X326" s="57">
        <f>IF(AND(K326="Y",ISNUMBER(J326)),LN(1+J326),"")</f>
        <v/>
      </c>
      <c r="Y326" s="57">
        <f>IF(ISNUMBER(X326),MAX(MIN(X326,Assumptions!$C$10),Assumptions!$B$10),"")</f>
        <v/>
      </c>
      <c r="Z326" s="57">
        <f>IF(ISNUMBER(W326),W326-AVERAGEIFS($W$5:$W$504,$C$5:$C$504,C326),"")</f>
        <v/>
      </c>
      <c r="AA326" s="57">
        <f>IF(ISNUMBER(Y326),Y326-AVERAGEIFS($Y$5:$Y$504,$C$5:$C$504,C326),"")</f>
        <v/>
      </c>
    </row>
    <row r="327" ht="15" customHeight="1" s="74">
      <c r="A327" s="56" t="inlineStr">
        <is>
          <t>COR</t>
        </is>
      </c>
      <c r="B327" s="56" t="inlineStr">
        <is>
          <t>Cencora</t>
        </is>
      </c>
      <c r="C327" s="56" t="inlineStr">
        <is>
          <t>Health Care</t>
        </is>
      </c>
      <c r="D327" s="56" t="inlineStr">
        <is>
          <t>Health Care Distributors</t>
        </is>
      </c>
      <c r="E327" s="56" t="inlineStr">
        <is>
          <t>Conshohocken, Pennsylvania</t>
        </is>
      </c>
      <c r="F327" s="37">
        <f>IFERROR(VLOOKUP(E327,Metro_Map!$A$4:$B$187,2,FALSE()),E327)</f>
        <v/>
      </c>
      <c r="G327" s="37">
        <f>IF(F327="Foreign domicile","Y","N")</f>
        <v/>
      </c>
      <c r="H327" s="59" t="n">
        <v>237.88</v>
      </c>
      <c r="I327" s="59" t="n">
        <v>336.17</v>
      </c>
      <c r="J327" s="60" t="n">
        <v>0.4569853413</v>
      </c>
      <c r="K327" s="37">
        <f>IF(AND(ISNUMBER(H327),ISNUMBER(I327)),"Y","N")</f>
        <v/>
      </c>
      <c r="L327" s="39">
        <f>IF(K327="Y",I327/H327-1,"")</f>
        <v/>
      </c>
      <c r="M327" s="57">
        <f>IF(K327="Y",LN(1+L327),"")</f>
        <v/>
      </c>
      <c r="N327" s="57">
        <f>IF(K327="Y",MAX(MIN(M327,Assumptions!$C$8),Assumptions!$B$8),"")</f>
        <v/>
      </c>
      <c r="O327" s="57">
        <f>IF(K327="Y",AVERAGEIFS($N$5:$N$504,$C$5:$C$504,C327),"")</f>
        <v/>
      </c>
      <c r="P327" s="57">
        <f>IF(K327="Y",N327-O327,"")</f>
        <v/>
      </c>
      <c r="Q327" s="37">
        <f>IF(G327="N",COUNTIFS($F$5:$F$504,F327),"")</f>
        <v/>
      </c>
      <c r="R327" s="37">
        <f>IF(G327="N",COUNTIFS($F$5:$F$504,F327,$C$5:$C$504,C327)-1,"")</f>
        <v/>
      </c>
      <c r="S327" s="57">
        <f>IF(G327="N",LN(Q327),"")</f>
        <v/>
      </c>
      <c r="T327" s="57">
        <f>IF(G327="N",LN(1+R327),"")</f>
        <v/>
      </c>
      <c r="U327" s="39">
        <f>IF(AND(K327="Y",ISNUMBER(J327)),(1+L327)/(1+J327)-1,"")</f>
        <v/>
      </c>
      <c r="V327" s="57">
        <f>IF(ISNUMBER(U327),LN(1+U327),"")</f>
        <v/>
      </c>
      <c r="W327" s="57">
        <f>IF(ISNUMBER(V327),MAX(MIN(V327,Assumptions!$C$9),Assumptions!$B$9),"")</f>
        <v/>
      </c>
      <c r="X327" s="57">
        <f>IF(AND(K327="Y",ISNUMBER(J327)),LN(1+J327),"")</f>
        <v/>
      </c>
      <c r="Y327" s="57">
        <f>IF(ISNUMBER(X327),MAX(MIN(X327,Assumptions!$C$10),Assumptions!$B$10),"")</f>
        <v/>
      </c>
      <c r="Z327" s="57">
        <f>IF(ISNUMBER(W327),W327-AVERAGEIFS($W$5:$W$504,$C$5:$C$504,C327),"")</f>
        <v/>
      </c>
      <c r="AA327" s="57">
        <f>IF(ISNUMBER(Y327),Y327-AVERAGEIFS($Y$5:$Y$504,$C$5:$C$504,C327),"")</f>
        <v/>
      </c>
    </row>
    <row r="328" ht="15" customHeight="1" s="74">
      <c r="A328" s="56" t="inlineStr">
        <is>
          <t>CPB</t>
        </is>
      </c>
      <c r="B328" s="56" t="inlineStr">
        <is>
          <t>Campbell Soup Company</t>
        </is>
      </c>
      <c r="C328" s="56" t="inlineStr">
        <is>
          <t>Consumer Staples</t>
        </is>
      </c>
      <c r="D328" s="56" t="inlineStr">
        <is>
          <t>Packaged Foods &amp; Meats</t>
        </is>
      </c>
      <c r="E328" s="56" t="inlineStr">
        <is>
          <t>Camden, New Jersey</t>
        </is>
      </c>
      <c r="F328" s="37">
        <f>IFERROR(VLOOKUP(E328,Metro_Map!$A$4:$B$187,2,FALSE()),E328)</f>
        <v/>
      </c>
      <c r="G328" s="37">
        <f>IF(F328="Foreign domicile","Y","N")</f>
        <v/>
      </c>
      <c r="H328" s="59" t="n">
        <v>46.86</v>
      </c>
      <c r="I328" s="59" t="n">
        <v>19.1</v>
      </c>
      <c r="J328" s="60" t="n">
        <v>-0.5742404792</v>
      </c>
      <c r="K328" s="37">
        <f>IF(AND(ISNUMBER(H328),ISNUMBER(I328)),"Y","N")</f>
        <v/>
      </c>
      <c r="L328" s="39">
        <f>IF(K328="Y",I328/H328-1,"")</f>
        <v/>
      </c>
      <c r="M328" s="57">
        <f>IF(K328="Y",LN(1+L328),"")</f>
        <v/>
      </c>
      <c r="N328" s="57">
        <f>IF(K328="Y",MAX(MIN(M328,Assumptions!$C$8),Assumptions!$B$8),"")</f>
        <v/>
      </c>
      <c r="O328" s="57">
        <f>IF(K328="Y",AVERAGEIFS($N$5:$N$504,$C$5:$C$504,C328),"")</f>
        <v/>
      </c>
      <c r="P328" s="57">
        <f>IF(K328="Y",N328-O328,"")</f>
        <v/>
      </c>
      <c r="Q328" s="37">
        <f>IF(G328="N",COUNTIFS($F$5:$F$504,F328),"")</f>
        <v/>
      </c>
      <c r="R328" s="37">
        <f>IF(G328="N",COUNTIFS($F$5:$F$504,F328,$C$5:$C$504,C328)-1,"")</f>
        <v/>
      </c>
      <c r="S328" s="57">
        <f>IF(G328="N",LN(Q328),"")</f>
        <v/>
      </c>
      <c r="T328" s="57">
        <f>IF(G328="N",LN(1+R328),"")</f>
        <v/>
      </c>
      <c r="U328" s="39">
        <f>IF(AND(K328="Y",ISNUMBER(J328)),(1+L328)/(1+J328)-1,"")</f>
        <v/>
      </c>
      <c r="V328" s="57">
        <f>IF(ISNUMBER(U328),LN(1+U328),"")</f>
        <v/>
      </c>
      <c r="W328" s="57">
        <f>IF(ISNUMBER(V328),MAX(MIN(V328,Assumptions!$C$9),Assumptions!$B$9),"")</f>
        <v/>
      </c>
      <c r="X328" s="57">
        <f>IF(AND(K328="Y",ISNUMBER(J328)),LN(1+J328),"")</f>
        <v/>
      </c>
      <c r="Y328" s="57">
        <f>IF(ISNUMBER(X328),MAX(MIN(X328,Assumptions!$C$10),Assumptions!$B$10),"")</f>
        <v/>
      </c>
      <c r="Z328" s="57">
        <f>IF(ISNUMBER(W328),W328-AVERAGEIFS($W$5:$W$504,$C$5:$C$504,C328),"")</f>
        <v/>
      </c>
      <c r="AA328" s="57">
        <f>IF(ISNUMBER(Y328),Y328-AVERAGEIFS($Y$5:$Y$504,$C$5:$C$504,C328),"")</f>
        <v/>
      </c>
    </row>
    <row r="329" ht="15" customHeight="1" s="74">
      <c r="A329" s="56" t="inlineStr">
        <is>
          <t>EPAM</t>
        </is>
      </c>
      <c r="B329" s="56" t="inlineStr">
        <is>
          <t>EPAM Systems</t>
        </is>
      </c>
      <c r="C329" s="56" t="inlineStr">
        <is>
          <t>Information Technology</t>
        </is>
      </c>
      <c r="D329" s="56" t="inlineStr">
        <is>
          <t>IT Consulting &amp; Other Services</t>
        </is>
      </c>
      <c r="E329" s="56" t="inlineStr">
        <is>
          <t>Newtown, Pennsylvania</t>
        </is>
      </c>
      <c r="F329" s="37">
        <f>IFERROR(VLOOKUP(E329,Metro_Map!$A$4:$B$187,2,FALSE()),E329)</f>
        <v/>
      </c>
      <c r="G329" s="37">
        <f>IF(F329="Foreign domicile","Y","N")</f>
        <v/>
      </c>
      <c r="H329" s="59" t="n">
        <v>215.13</v>
      </c>
      <c r="I329" s="59" t="n">
        <v>114.63</v>
      </c>
      <c r="J329" s="60" t="n">
        <v>-0.3717615233</v>
      </c>
      <c r="K329" s="37">
        <f>IF(AND(ISNUMBER(H329),ISNUMBER(I329)),"Y","N")</f>
        <v/>
      </c>
      <c r="L329" s="39">
        <f>IF(K329="Y",I329/H329-1,"")</f>
        <v/>
      </c>
      <c r="M329" s="57">
        <f>IF(K329="Y",LN(1+L329),"")</f>
        <v/>
      </c>
      <c r="N329" s="57">
        <f>IF(K329="Y",MAX(MIN(M329,Assumptions!$C$8),Assumptions!$B$8),"")</f>
        <v/>
      </c>
      <c r="O329" s="57">
        <f>IF(K329="Y",AVERAGEIFS($N$5:$N$504,$C$5:$C$504,C329),"")</f>
        <v/>
      </c>
      <c r="P329" s="57">
        <f>IF(K329="Y",N329-O329,"")</f>
        <v/>
      </c>
      <c r="Q329" s="37">
        <f>IF(G329="N",COUNTIFS($F$5:$F$504,F329),"")</f>
        <v/>
      </c>
      <c r="R329" s="37">
        <f>IF(G329="N",COUNTIFS($F$5:$F$504,F329,$C$5:$C$504,C329)-1,"")</f>
        <v/>
      </c>
      <c r="S329" s="57">
        <f>IF(G329="N",LN(Q329),"")</f>
        <v/>
      </c>
      <c r="T329" s="57">
        <f>IF(G329="N",LN(1+R329),"")</f>
        <v/>
      </c>
      <c r="U329" s="39">
        <f>IF(AND(K329="Y",ISNUMBER(J329)),(1+L329)/(1+J329)-1,"")</f>
        <v/>
      </c>
      <c r="V329" s="57">
        <f>IF(ISNUMBER(U329),LN(1+U329),"")</f>
        <v/>
      </c>
      <c r="W329" s="57">
        <f>IF(ISNUMBER(V329),MAX(MIN(V329,Assumptions!$C$9),Assumptions!$B$9),"")</f>
        <v/>
      </c>
      <c r="X329" s="57">
        <f>IF(AND(K329="Y",ISNUMBER(J329)),LN(1+J329),"")</f>
        <v/>
      </c>
      <c r="Y329" s="57">
        <f>IF(ISNUMBER(X329),MAX(MIN(X329,Assumptions!$C$10),Assumptions!$B$10),"")</f>
        <v/>
      </c>
      <c r="Z329" s="57">
        <f>IF(ISNUMBER(W329),W329-AVERAGEIFS($W$5:$W$504,$C$5:$C$504,C329),"")</f>
        <v/>
      </c>
      <c r="AA329" s="57">
        <f>IF(ISNUMBER(Y329),Y329-AVERAGEIFS($Y$5:$Y$504,$C$5:$C$504,C329),"")</f>
        <v/>
      </c>
    </row>
    <row r="330" ht="15" customHeight="1" s="74">
      <c r="A330" s="56" t="inlineStr">
        <is>
          <t>FMC</t>
        </is>
      </c>
      <c r="B330" s="56" t="inlineStr">
        <is>
          <t>FMC Corporation</t>
        </is>
      </c>
      <c r="C330" s="56" t="inlineStr">
        <is>
          <t>Materials</t>
        </is>
      </c>
      <c r="D330" s="56" t="inlineStr">
        <is>
          <t>Fertilizers &amp; Agricultural Chemicals</t>
        </is>
      </c>
      <c r="E330" s="56" t="inlineStr">
        <is>
          <t>Philadelphia, Pennsylvania</t>
        </is>
      </c>
      <c r="F330" s="37">
        <f>IFERROR(VLOOKUP(E330,Metro_Map!$A$4:$B$187,2,FALSE()),E330)</f>
        <v/>
      </c>
      <c r="G330" s="37">
        <f>IF(F330="Foreign domicile","Y","N")</f>
        <v/>
      </c>
      <c r="H330" s="59" t="n">
        <v>58.36</v>
      </c>
      <c r="I330" s="59" t="n">
        <v>8.09</v>
      </c>
      <c r="J330" s="60" t="n">
        <v>-0.9126060987</v>
      </c>
      <c r="K330" s="37">
        <f>IF(AND(ISNUMBER(H330),ISNUMBER(I330)),"Y","N")</f>
        <v/>
      </c>
      <c r="L330" s="39">
        <f>IF(K330="Y",I330/H330-1,"")</f>
        <v/>
      </c>
      <c r="M330" s="57">
        <f>IF(K330="Y",LN(1+L330),"")</f>
        <v/>
      </c>
      <c r="N330" s="57">
        <f>IF(K330="Y",MAX(MIN(M330,Assumptions!$C$8),Assumptions!$B$8),"")</f>
        <v/>
      </c>
      <c r="O330" s="57">
        <f>IF(K330="Y",AVERAGEIFS($N$5:$N$504,$C$5:$C$504,C330),"")</f>
        <v/>
      </c>
      <c r="P330" s="57">
        <f>IF(K330="Y",N330-O330,"")</f>
        <v/>
      </c>
      <c r="Q330" s="37">
        <f>IF(G330="N",COUNTIFS($F$5:$F$504,F330),"")</f>
        <v/>
      </c>
      <c r="R330" s="37">
        <f>IF(G330="N",COUNTIFS($F$5:$F$504,F330,$C$5:$C$504,C330)-1,"")</f>
        <v/>
      </c>
      <c r="S330" s="57">
        <f>IF(G330="N",LN(Q330),"")</f>
        <v/>
      </c>
      <c r="T330" s="57">
        <f>IF(G330="N",LN(1+R330),"")</f>
        <v/>
      </c>
      <c r="U330" s="39">
        <f>IF(AND(K330="Y",ISNUMBER(J330)),(1+L330)/(1+J330)-1,"")</f>
        <v/>
      </c>
      <c r="V330" s="57">
        <f>IF(ISNUMBER(U330),LN(1+U330),"")</f>
        <v/>
      </c>
      <c r="W330" s="57">
        <f>IF(ISNUMBER(V330),MAX(MIN(V330,Assumptions!$C$9),Assumptions!$B$9),"")</f>
        <v/>
      </c>
      <c r="X330" s="57">
        <f>IF(AND(K330="Y",ISNUMBER(J330)),LN(1+J330),"")</f>
        <v/>
      </c>
      <c r="Y330" s="57">
        <f>IF(ISNUMBER(X330),MAX(MIN(X330,Assumptions!$C$10),Assumptions!$B$10),"")</f>
        <v/>
      </c>
      <c r="Z330" s="57">
        <f>IF(ISNUMBER(W330),W330-AVERAGEIFS($W$5:$W$504,$C$5:$C$504,C330),"")</f>
        <v/>
      </c>
      <c r="AA330" s="57">
        <f>IF(ISNUMBER(Y330),Y330-AVERAGEIFS($Y$5:$Y$504,$C$5:$C$504,C330),"")</f>
        <v/>
      </c>
    </row>
    <row r="331" ht="15" customHeight="1" s="74">
      <c r="A331" s="56" t="inlineStr">
        <is>
          <t>TFX</t>
        </is>
      </c>
      <c r="B331" s="56" t="inlineStr">
        <is>
          <t>Teleflex</t>
        </is>
      </c>
      <c r="C331" s="56" t="inlineStr">
        <is>
          <t>Health Care</t>
        </is>
      </c>
      <c r="D331" s="56" t="inlineStr">
        <is>
          <t>Health Care Equipment</t>
        </is>
      </c>
      <c r="E331" s="56" t="inlineStr">
        <is>
          <t>Wayne, Pennsylvania</t>
        </is>
      </c>
      <c r="F331" s="37">
        <f>IFERROR(VLOOKUP(E331,Metro_Map!$A$4:$B$187,2,FALSE()),E331)</f>
        <v/>
      </c>
      <c r="G331" s="37">
        <f>IF(F331="Foreign domicile","Y","N")</f>
        <v/>
      </c>
      <c r="H331" s="59" t="n">
        <v>220.92</v>
      </c>
      <c r="I331" s="59" t="n">
        <v>123.29</v>
      </c>
      <c r="J331" s="60" t="n">
        <v>-0.377002457</v>
      </c>
      <c r="K331" s="37">
        <f>IF(AND(ISNUMBER(H331),ISNUMBER(I331)),"Y","N")</f>
        <v/>
      </c>
      <c r="L331" s="39">
        <f>IF(K331="Y",I331/H331-1,"")</f>
        <v/>
      </c>
      <c r="M331" s="57">
        <f>IF(K331="Y",LN(1+L331),"")</f>
        <v/>
      </c>
      <c r="N331" s="57">
        <f>IF(K331="Y",MAX(MIN(M331,Assumptions!$C$8),Assumptions!$B$8),"")</f>
        <v/>
      </c>
      <c r="O331" s="57">
        <f>IF(K331="Y",AVERAGEIFS($N$5:$N$504,$C$5:$C$504,C331),"")</f>
        <v/>
      </c>
      <c r="P331" s="57">
        <f>IF(K331="Y",N331-O331,"")</f>
        <v/>
      </c>
      <c r="Q331" s="37">
        <f>IF(G331="N",COUNTIFS($F$5:$F$504,F331),"")</f>
        <v/>
      </c>
      <c r="R331" s="37">
        <f>IF(G331="N",COUNTIFS($F$5:$F$504,F331,$C$5:$C$504,C331)-1,"")</f>
        <v/>
      </c>
      <c r="S331" s="57">
        <f>IF(G331="N",LN(Q331),"")</f>
        <v/>
      </c>
      <c r="T331" s="57">
        <f>IF(G331="N",LN(1+R331),"")</f>
        <v/>
      </c>
      <c r="U331" s="39">
        <f>IF(AND(K331="Y",ISNUMBER(J331)),(1+L331)/(1+J331)-1,"")</f>
        <v/>
      </c>
      <c r="V331" s="57">
        <f>IF(ISNUMBER(U331),LN(1+U331),"")</f>
        <v/>
      </c>
      <c r="W331" s="57">
        <f>IF(ISNUMBER(V331),MAX(MIN(V331,Assumptions!$C$9),Assumptions!$B$9),"")</f>
        <v/>
      </c>
      <c r="X331" s="57">
        <f>IF(AND(K331="Y",ISNUMBER(J331)),LN(1+J331),"")</f>
        <v/>
      </c>
      <c r="Y331" s="57">
        <f>IF(ISNUMBER(X331),MAX(MIN(X331,Assumptions!$C$10),Assumptions!$B$10),"")</f>
        <v/>
      </c>
      <c r="Z331" s="57">
        <f>IF(ISNUMBER(W331),W331-AVERAGEIFS($W$5:$W$504,$C$5:$C$504,C331),"")</f>
        <v/>
      </c>
      <c r="AA331" s="57">
        <f>IF(ISNUMBER(Y331),Y331-AVERAGEIFS($Y$5:$Y$504,$C$5:$C$504,C331),"")</f>
        <v/>
      </c>
    </row>
    <row r="332" ht="15" customHeight="1" s="74">
      <c r="A332" s="56" t="inlineStr">
        <is>
          <t>UHS</t>
        </is>
      </c>
      <c r="B332" s="56" t="inlineStr">
        <is>
          <t>Universal Health Services</t>
        </is>
      </c>
      <c r="C332" s="56" t="inlineStr">
        <is>
          <t>Health Care</t>
        </is>
      </c>
      <c r="D332" s="56" t="inlineStr">
        <is>
          <t>Health Care Facilities</t>
        </is>
      </c>
      <c r="E332" s="56" t="inlineStr">
        <is>
          <t>King of Prussia, Pennsylvania</t>
        </is>
      </c>
      <c r="F332" s="37">
        <f>IFERROR(VLOOKUP(E332,Metro_Map!$A$4:$B$187,2,FALSE()),E332)</f>
        <v/>
      </c>
      <c r="G332" s="37">
        <f>IF(F332="Foreign domicile","Y","N")</f>
        <v/>
      </c>
      <c r="H332" s="59" t="n">
        <v>213.76</v>
      </c>
      <c r="I332" s="59" t="n">
        <v>185.89</v>
      </c>
      <c r="J332" s="60" t="n">
        <v>-0.1136824245</v>
      </c>
      <c r="K332" s="37">
        <f>IF(AND(ISNUMBER(H332),ISNUMBER(I332)),"Y","N")</f>
        <v/>
      </c>
      <c r="L332" s="39">
        <f>IF(K332="Y",I332/H332-1,"")</f>
        <v/>
      </c>
      <c r="M332" s="57">
        <f>IF(K332="Y",LN(1+L332),"")</f>
        <v/>
      </c>
      <c r="N332" s="57">
        <f>IF(K332="Y",MAX(MIN(M332,Assumptions!$C$8),Assumptions!$B$8),"")</f>
        <v/>
      </c>
      <c r="O332" s="57">
        <f>IF(K332="Y",AVERAGEIFS($N$5:$N$504,$C$5:$C$504,C332),"")</f>
        <v/>
      </c>
      <c r="P332" s="57">
        <f>IF(K332="Y",N332-O332,"")</f>
        <v/>
      </c>
      <c r="Q332" s="37">
        <f>IF(G332="N",COUNTIFS($F$5:$F$504,F332),"")</f>
        <v/>
      </c>
      <c r="R332" s="37">
        <f>IF(G332="N",COUNTIFS($F$5:$F$504,F332,$C$5:$C$504,C332)-1,"")</f>
        <v/>
      </c>
      <c r="S332" s="57">
        <f>IF(G332="N",LN(Q332),"")</f>
        <v/>
      </c>
      <c r="T332" s="57">
        <f>IF(G332="N",LN(1+R332),"")</f>
        <v/>
      </c>
      <c r="U332" s="39">
        <f>IF(AND(K332="Y",ISNUMBER(J332)),(1+L332)/(1+J332)-1,"")</f>
        <v/>
      </c>
      <c r="V332" s="57">
        <f>IF(ISNUMBER(U332),LN(1+U332),"")</f>
        <v/>
      </c>
      <c r="W332" s="57">
        <f>IF(ISNUMBER(V332),MAX(MIN(V332,Assumptions!$C$9),Assumptions!$B$9),"")</f>
        <v/>
      </c>
      <c r="X332" s="57">
        <f>IF(AND(K332="Y",ISNUMBER(J332)),LN(1+J332),"")</f>
        <v/>
      </c>
      <c r="Y332" s="57">
        <f>IF(ISNUMBER(X332),MAX(MIN(X332,Assumptions!$C$10),Assumptions!$B$10),"")</f>
        <v/>
      </c>
      <c r="Z332" s="57">
        <f>IF(ISNUMBER(W332),W332-AVERAGEIFS($W$5:$W$504,$C$5:$C$504,C332),"")</f>
        <v/>
      </c>
      <c r="AA332" s="57">
        <f>IF(ISNUMBER(Y332),Y332-AVERAGEIFS($Y$5:$Y$504,$C$5:$C$504,C332),"")</f>
        <v/>
      </c>
    </row>
    <row r="333" ht="15" customHeight="1" s="74">
      <c r="A333" s="56" t="inlineStr">
        <is>
          <t>WST</t>
        </is>
      </c>
      <c r="B333" s="56" t="inlineStr">
        <is>
          <t>West Pharmaceutical Services</t>
        </is>
      </c>
      <c r="C333" s="56" t="inlineStr">
        <is>
          <t>Health Care</t>
        </is>
      </c>
      <c r="D333" s="56" t="inlineStr">
        <is>
          <t>Health Care Supplies</t>
        </is>
      </c>
      <c r="E333" s="56" t="inlineStr">
        <is>
          <t>Exton, Pennsylvania</t>
        </is>
      </c>
      <c r="F333" s="37">
        <f>IFERROR(VLOOKUP(E333,Metro_Map!$A$4:$B$187,2,FALSE()),E333)</f>
        <v/>
      </c>
      <c r="G333" s="37">
        <f>IF(F333="Foreign domicile","Y","N")</f>
        <v/>
      </c>
      <c r="H333" s="59" t="n">
        <v>306.17</v>
      </c>
      <c r="I333" s="59" t="n">
        <v>374.65</v>
      </c>
      <c r="J333" s="60" t="n">
        <v>0.1833864037</v>
      </c>
      <c r="K333" s="37">
        <f>IF(AND(ISNUMBER(H333),ISNUMBER(I333)),"Y","N")</f>
        <v/>
      </c>
      <c r="L333" s="39">
        <f>IF(K333="Y",I333/H333-1,"")</f>
        <v/>
      </c>
      <c r="M333" s="57">
        <f>IF(K333="Y",LN(1+L333),"")</f>
        <v/>
      </c>
      <c r="N333" s="57">
        <f>IF(K333="Y",MAX(MIN(M333,Assumptions!$C$8),Assumptions!$B$8),"")</f>
        <v/>
      </c>
      <c r="O333" s="57">
        <f>IF(K333="Y",AVERAGEIFS($N$5:$N$504,$C$5:$C$504,C333),"")</f>
        <v/>
      </c>
      <c r="P333" s="57">
        <f>IF(K333="Y",N333-O333,"")</f>
        <v/>
      </c>
      <c r="Q333" s="37">
        <f>IF(G333="N",COUNTIFS($F$5:$F$504,F333),"")</f>
        <v/>
      </c>
      <c r="R333" s="37">
        <f>IF(G333="N",COUNTIFS($F$5:$F$504,F333,$C$5:$C$504,C333)-1,"")</f>
        <v/>
      </c>
      <c r="S333" s="57">
        <f>IF(G333="N",LN(Q333),"")</f>
        <v/>
      </c>
      <c r="T333" s="57">
        <f>IF(G333="N",LN(1+R333),"")</f>
        <v/>
      </c>
      <c r="U333" s="39">
        <f>IF(AND(K333="Y",ISNUMBER(J333)),(1+L333)/(1+J333)-1,"")</f>
        <v/>
      </c>
      <c r="V333" s="57">
        <f>IF(ISNUMBER(U333),LN(1+U333),"")</f>
        <v/>
      </c>
      <c r="W333" s="57">
        <f>IF(ISNUMBER(V333),MAX(MIN(V333,Assumptions!$C$9),Assumptions!$B$9),"")</f>
        <v/>
      </c>
      <c r="X333" s="57">
        <f>IF(AND(K333="Y",ISNUMBER(J333)),LN(1+J333),"")</f>
        <v/>
      </c>
      <c r="Y333" s="57">
        <f>IF(ISNUMBER(X333),MAX(MIN(X333,Assumptions!$C$10),Assumptions!$B$10),"")</f>
        <v/>
      </c>
      <c r="Z333" s="57">
        <f>IF(ISNUMBER(W333),W333-AVERAGEIFS($W$5:$W$504,$C$5:$C$504,C333),"")</f>
        <v/>
      </c>
      <c r="AA333" s="57">
        <f>IF(ISNUMBER(Y333),Y333-AVERAGEIFS($Y$5:$Y$504,$C$5:$C$504,C333),"")</f>
        <v/>
      </c>
    </row>
    <row r="334" ht="15" customHeight="1" s="74">
      <c r="A334" s="56" t="inlineStr">
        <is>
          <t>ALGN</t>
        </is>
      </c>
      <c r="B334" s="56" t="inlineStr">
        <is>
          <t>Align Technology</t>
        </is>
      </c>
      <c r="C334" s="56" t="inlineStr">
        <is>
          <t>Health Care</t>
        </is>
      </c>
      <c r="D334" s="56" t="inlineStr">
        <is>
          <t>Health Care Supplies</t>
        </is>
      </c>
      <c r="E334" s="56" t="inlineStr">
        <is>
          <t>Tempe, Arizona</t>
        </is>
      </c>
      <c r="F334" s="37">
        <f>IFERROR(VLOOKUP(E334,Metro_Map!$A$4:$B$187,2,FALSE()),E334)</f>
        <v/>
      </c>
      <c r="G334" s="37">
        <f>IF(F334="Foreign domicile","Y","N")</f>
        <v/>
      </c>
      <c r="H334" s="59" t="n">
        <v>231.88</v>
      </c>
      <c r="I334" s="59" t="n">
        <v>144.44</v>
      </c>
      <c r="J334" s="60" t="n">
        <v>-0.3013905256</v>
      </c>
      <c r="K334" s="37">
        <f>IF(AND(ISNUMBER(H334),ISNUMBER(I334)),"Y","N")</f>
        <v/>
      </c>
      <c r="L334" s="39">
        <f>IF(K334="Y",I334/H334-1,"")</f>
        <v/>
      </c>
      <c r="M334" s="57">
        <f>IF(K334="Y",LN(1+L334),"")</f>
        <v/>
      </c>
      <c r="N334" s="57">
        <f>IF(K334="Y",MAX(MIN(M334,Assumptions!$C$8),Assumptions!$B$8),"")</f>
        <v/>
      </c>
      <c r="O334" s="57">
        <f>IF(K334="Y",AVERAGEIFS($N$5:$N$504,$C$5:$C$504,C334),"")</f>
        <v/>
      </c>
      <c r="P334" s="57">
        <f>IF(K334="Y",N334-O334,"")</f>
        <v/>
      </c>
      <c r="Q334" s="37">
        <f>IF(G334="N",COUNTIFS($F$5:$F$504,F334),"")</f>
        <v/>
      </c>
      <c r="R334" s="37">
        <f>IF(G334="N",COUNTIFS($F$5:$F$504,F334,$C$5:$C$504,C334)-1,"")</f>
        <v/>
      </c>
      <c r="S334" s="57">
        <f>IF(G334="N",LN(Q334),"")</f>
        <v/>
      </c>
      <c r="T334" s="57">
        <f>IF(G334="N",LN(1+R334),"")</f>
        <v/>
      </c>
      <c r="U334" s="39">
        <f>IF(AND(K334="Y",ISNUMBER(J334)),(1+L334)/(1+J334)-1,"")</f>
        <v/>
      </c>
      <c r="V334" s="57">
        <f>IF(ISNUMBER(U334),LN(1+U334),"")</f>
        <v/>
      </c>
      <c r="W334" s="57">
        <f>IF(ISNUMBER(V334),MAX(MIN(V334,Assumptions!$C$9),Assumptions!$B$9),"")</f>
        <v/>
      </c>
      <c r="X334" s="57">
        <f>IF(AND(K334="Y",ISNUMBER(J334)),LN(1+J334),"")</f>
        <v/>
      </c>
      <c r="Y334" s="57">
        <f>IF(ISNUMBER(X334),MAX(MIN(X334,Assumptions!$C$10),Assumptions!$B$10),"")</f>
        <v/>
      </c>
      <c r="Z334" s="57">
        <f>IF(ISNUMBER(W334),W334-AVERAGEIFS($W$5:$W$504,$C$5:$C$504,C334),"")</f>
        <v/>
      </c>
      <c r="AA334" s="57">
        <f>IF(ISNUMBER(Y334),Y334-AVERAGEIFS($Y$5:$Y$504,$C$5:$C$504,C334),"")</f>
        <v/>
      </c>
    </row>
    <row r="335" ht="15" customHeight="1" s="74">
      <c r="A335" s="56" t="inlineStr">
        <is>
          <t>AXON</t>
        </is>
      </c>
      <c r="B335" s="56" t="inlineStr">
        <is>
          <t>Axon Enterprise</t>
        </is>
      </c>
      <c r="C335" s="56" t="inlineStr">
        <is>
          <t>Industrials</t>
        </is>
      </c>
      <c r="D335" s="56" t="inlineStr">
        <is>
          <t>Aerospace &amp; Defense</t>
        </is>
      </c>
      <c r="E335" s="56" t="inlineStr">
        <is>
          <t>Scottsdale, Arizona</t>
        </is>
      </c>
      <c r="F335" s="37">
        <f>IFERROR(VLOOKUP(E335,Metro_Map!$A$4:$B$187,2,FALSE()),E335)</f>
        <v/>
      </c>
      <c r="G335" s="37">
        <f>IF(F335="Foreign domicile","Y","N")</f>
        <v/>
      </c>
      <c r="H335" s="59" t="n">
        <v>300.01</v>
      </c>
      <c r="I335" s="59" t="n">
        <v>408.42</v>
      </c>
      <c r="J335" s="60" t="n">
        <v>-0.06672107733</v>
      </c>
      <c r="K335" s="37">
        <f>IF(AND(ISNUMBER(H335),ISNUMBER(I335)),"Y","N")</f>
        <v/>
      </c>
      <c r="L335" s="39">
        <f>IF(K335="Y",I335/H335-1,"")</f>
        <v/>
      </c>
      <c r="M335" s="57">
        <f>IF(K335="Y",LN(1+L335),"")</f>
        <v/>
      </c>
      <c r="N335" s="57">
        <f>IF(K335="Y",MAX(MIN(M335,Assumptions!$C$8),Assumptions!$B$8),"")</f>
        <v/>
      </c>
      <c r="O335" s="57">
        <f>IF(K335="Y",AVERAGEIFS($N$5:$N$504,$C$5:$C$504,C335),"")</f>
        <v/>
      </c>
      <c r="P335" s="57">
        <f>IF(K335="Y",N335-O335,"")</f>
        <v/>
      </c>
      <c r="Q335" s="37">
        <f>IF(G335="N",COUNTIFS($F$5:$F$504,F335),"")</f>
        <v/>
      </c>
      <c r="R335" s="37">
        <f>IF(G335="N",COUNTIFS($F$5:$F$504,F335,$C$5:$C$504,C335)-1,"")</f>
        <v/>
      </c>
      <c r="S335" s="57">
        <f>IF(G335="N",LN(Q335),"")</f>
        <v/>
      </c>
      <c r="T335" s="57">
        <f>IF(G335="N",LN(1+R335),"")</f>
        <v/>
      </c>
      <c r="U335" s="39">
        <f>IF(AND(K335="Y",ISNUMBER(J335)),(1+L335)/(1+J335)-1,"")</f>
        <v/>
      </c>
      <c r="V335" s="57">
        <f>IF(ISNUMBER(U335),LN(1+U335),"")</f>
        <v/>
      </c>
      <c r="W335" s="57">
        <f>IF(ISNUMBER(V335),MAX(MIN(V335,Assumptions!$C$9),Assumptions!$B$9),"")</f>
        <v/>
      </c>
      <c r="X335" s="57">
        <f>IF(AND(K335="Y",ISNUMBER(J335)),LN(1+J335),"")</f>
        <v/>
      </c>
      <c r="Y335" s="57">
        <f>IF(ISNUMBER(X335),MAX(MIN(X335,Assumptions!$C$10),Assumptions!$B$10),"")</f>
        <v/>
      </c>
      <c r="Z335" s="57">
        <f>IF(ISNUMBER(W335),W335-AVERAGEIFS($W$5:$W$504,$C$5:$C$504,C335),"")</f>
        <v/>
      </c>
      <c r="AA335" s="57">
        <f>IF(ISNUMBER(Y335),Y335-AVERAGEIFS($Y$5:$Y$504,$C$5:$C$504,C335),"")</f>
        <v/>
      </c>
    </row>
    <row r="336" ht="15" customHeight="1" s="74">
      <c r="A336" s="56" t="inlineStr">
        <is>
          <t>FCX</t>
        </is>
      </c>
      <c r="B336" s="56" t="inlineStr">
        <is>
          <t>Freeport-McMoRan</t>
        </is>
      </c>
      <c r="C336" s="56" t="inlineStr">
        <is>
          <t>Materials</t>
        </is>
      </c>
      <c r="D336" s="56" t="inlineStr">
        <is>
          <t>Copper</t>
        </is>
      </c>
      <c r="E336" s="56" t="inlineStr">
        <is>
          <t>Phoenix, Arizona</t>
        </is>
      </c>
      <c r="F336" s="37">
        <f>IFERROR(VLOOKUP(E336,Metro_Map!$A$4:$B$187,2,FALSE()),E336)</f>
        <v/>
      </c>
      <c r="G336" s="37">
        <f>IF(F336="Foreign domicile","Y","N")</f>
        <v/>
      </c>
      <c r="H336" s="59" t="n">
        <v>45.41</v>
      </c>
      <c r="I336" s="59" t="n">
        <v>69.62</v>
      </c>
      <c r="J336" s="60" t="n">
        <v>0.4845711854</v>
      </c>
      <c r="K336" s="37">
        <f>IF(AND(ISNUMBER(H336),ISNUMBER(I336)),"Y","N")</f>
        <v/>
      </c>
      <c r="L336" s="39">
        <f>IF(K336="Y",I336/H336-1,"")</f>
        <v/>
      </c>
      <c r="M336" s="57">
        <f>IF(K336="Y",LN(1+L336),"")</f>
        <v/>
      </c>
      <c r="N336" s="57">
        <f>IF(K336="Y",MAX(MIN(M336,Assumptions!$C$8),Assumptions!$B$8),"")</f>
        <v/>
      </c>
      <c r="O336" s="57">
        <f>IF(K336="Y",AVERAGEIFS($N$5:$N$504,$C$5:$C$504,C336),"")</f>
        <v/>
      </c>
      <c r="P336" s="57">
        <f>IF(K336="Y",N336-O336,"")</f>
        <v/>
      </c>
      <c r="Q336" s="37">
        <f>IF(G336="N",COUNTIFS($F$5:$F$504,F336),"")</f>
        <v/>
      </c>
      <c r="R336" s="37">
        <f>IF(G336="N",COUNTIFS($F$5:$F$504,F336,$C$5:$C$504,C336)-1,"")</f>
        <v/>
      </c>
      <c r="S336" s="57">
        <f>IF(G336="N",LN(Q336),"")</f>
        <v/>
      </c>
      <c r="T336" s="57">
        <f>IF(G336="N",LN(1+R336),"")</f>
        <v/>
      </c>
      <c r="U336" s="39">
        <f>IF(AND(K336="Y",ISNUMBER(J336)),(1+L336)/(1+J336)-1,"")</f>
        <v/>
      </c>
      <c r="V336" s="57">
        <f>IF(ISNUMBER(U336),LN(1+U336),"")</f>
        <v/>
      </c>
      <c r="W336" s="57">
        <f>IF(ISNUMBER(V336),MAX(MIN(V336,Assumptions!$C$9),Assumptions!$B$9),"")</f>
        <v/>
      </c>
      <c r="X336" s="57">
        <f>IF(AND(K336="Y",ISNUMBER(J336)),LN(1+J336),"")</f>
        <v/>
      </c>
      <c r="Y336" s="57">
        <f>IF(ISNUMBER(X336),MAX(MIN(X336,Assumptions!$C$10),Assumptions!$B$10),"")</f>
        <v/>
      </c>
      <c r="Z336" s="57">
        <f>IF(ISNUMBER(W336),W336-AVERAGEIFS($W$5:$W$504,$C$5:$C$504,C336),"")</f>
        <v/>
      </c>
      <c r="AA336" s="57">
        <f>IF(ISNUMBER(Y336),Y336-AVERAGEIFS($Y$5:$Y$504,$C$5:$C$504,C336),"")</f>
        <v/>
      </c>
    </row>
    <row r="337" ht="15" customHeight="1" s="74">
      <c r="A337" s="56" t="inlineStr">
        <is>
          <t>FSLR</t>
        </is>
      </c>
      <c r="B337" s="56" t="inlineStr">
        <is>
          <t>First Solar</t>
        </is>
      </c>
      <c r="C337" s="56" t="inlineStr">
        <is>
          <t>Information Technology</t>
        </is>
      </c>
      <c r="D337" s="56" t="inlineStr">
        <is>
          <t>Semiconductors</t>
        </is>
      </c>
      <c r="E337" s="56" t="inlineStr">
        <is>
          <t>Tempe, Arizona</t>
        </is>
      </c>
      <c r="F337" s="37">
        <f>IFERROR(VLOOKUP(E337,Metro_Map!$A$4:$B$187,2,FALSE()),E337)</f>
        <v/>
      </c>
      <c r="G337" s="37">
        <f>IF(F337="Foreign domicile","Y","N")</f>
        <v/>
      </c>
      <c r="H337" s="59" t="n">
        <v>215.99</v>
      </c>
      <c r="I337" s="59" t="n">
        <v>179.08</v>
      </c>
      <c r="J337" s="60" t="n">
        <v>-0.1747186067</v>
      </c>
      <c r="K337" s="37">
        <f>IF(AND(ISNUMBER(H337),ISNUMBER(I337)),"Y","N")</f>
        <v/>
      </c>
      <c r="L337" s="39">
        <f>IF(K337="Y",I337/H337-1,"")</f>
        <v/>
      </c>
      <c r="M337" s="57">
        <f>IF(K337="Y",LN(1+L337),"")</f>
        <v/>
      </c>
      <c r="N337" s="57">
        <f>IF(K337="Y",MAX(MIN(M337,Assumptions!$C$8),Assumptions!$B$8),"")</f>
        <v/>
      </c>
      <c r="O337" s="57">
        <f>IF(K337="Y",AVERAGEIFS($N$5:$N$504,$C$5:$C$504,C337),"")</f>
        <v/>
      </c>
      <c r="P337" s="57">
        <f>IF(K337="Y",N337-O337,"")</f>
        <v/>
      </c>
      <c r="Q337" s="37">
        <f>IF(G337="N",COUNTIFS($F$5:$F$504,F337),"")</f>
        <v/>
      </c>
      <c r="R337" s="37">
        <f>IF(G337="N",COUNTIFS($F$5:$F$504,F337,$C$5:$C$504,C337)-1,"")</f>
        <v/>
      </c>
      <c r="S337" s="57">
        <f>IF(G337="N",LN(Q337),"")</f>
        <v/>
      </c>
      <c r="T337" s="57">
        <f>IF(G337="N",LN(1+R337),"")</f>
        <v/>
      </c>
      <c r="U337" s="39">
        <f>IF(AND(K337="Y",ISNUMBER(J337)),(1+L337)/(1+J337)-1,"")</f>
        <v/>
      </c>
      <c r="V337" s="57">
        <f>IF(ISNUMBER(U337),LN(1+U337),"")</f>
        <v/>
      </c>
      <c r="W337" s="57">
        <f>IF(ISNUMBER(V337),MAX(MIN(V337,Assumptions!$C$9),Assumptions!$B$9),"")</f>
        <v/>
      </c>
      <c r="X337" s="57">
        <f>IF(AND(K337="Y",ISNUMBER(J337)),LN(1+J337),"")</f>
        <v/>
      </c>
      <c r="Y337" s="57">
        <f>IF(ISNUMBER(X337),MAX(MIN(X337,Assumptions!$C$10),Assumptions!$B$10),"")</f>
        <v/>
      </c>
      <c r="Z337" s="57">
        <f>IF(ISNUMBER(W337),W337-AVERAGEIFS($W$5:$W$504,$C$5:$C$504,C337),"")</f>
        <v/>
      </c>
      <c r="AA337" s="57">
        <f>IF(ISNUMBER(Y337),Y337-AVERAGEIFS($Y$5:$Y$504,$C$5:$C$504,C337),"")</f>
        <v/>
      </c>
    </row>
    <row r="338" ht="15" customHeight="1" s="74">
      <c r="A338" s="56" t="inlineStr">
        <is>
          <t>GDDY</t>
        </is>
      </c>
      <c r="B338" s="56" t="inlineStr">
        <is>
          <t>GoDaddy</t>
        </is>
      </c>
      <c r="C338" s="56" t="inlineStr">
        <is>
          <t>Information Technology</t>
        </is>
      </c>
      <c r="D338" s="56" t="inlineStr">
        <is>
          <t>Internet Services &amp; Infrastructure</t>
        </is>
      </c>
      <c r="E338" s="56" t="inlineStr">
        <is>
          <t>Tempe, Arizona</t>
        </is>
      </c>
      <c r="F338" s="37">
        <f>IFERROR(VLOOKUP(E338,Metro_Map!$A$4:$B$187,2,FALSE()),E338)</f>
        <v/>
      </c>
      <c r="G338" s="37">
        <f>IF(F338="Foreign domicile","Y","N")</f>
        <v/>
      </c>
      <c r="H338" s="59" t="n">
        <v>145.45</v>
      </c>
      <c r="I338" s="59" t="n">
        <v>103.36</v>
      </c>
      <c r="J338" s="60" t="n">
        <v>-0.3601980552</v>
      </c>
      <c r="K338" s="37">
        <f>IF(AND(ISNUMBER(H338),ISNUMBER(I338)),"Y","N")</f>
        <v/>
      </c>
      <c r="L338" s="39">
        <f>IF(K338="Y",I338/H338-1,"")</f>
        <v/>
      </c>
      <c r="M338" s="57">
        <f>IF(K338="Y",LN(1+L338),"")</f>
        <v/>
      </c>
      <c r="N338" s="57">
        <f>IF(K338="Y",MAX(MIN(M338,Assumptions!$C$8),Assumptions!$B$8),"")</f>
        <v/>
      </c>
      <c r="O338" s="57">
        <f>IF(K338="Y",AVERAGEIFS($N$5:$N$504,$C$5:$C$504,C338),"")</f>
        <v/>
      </c>
      <c r="P338" s="57">
        <f>IF(K338="Y",N338-O338,"")</f>
        <v/>
      </c>
      <c r="Q338" s="37">
        <f>IF(G338="N",COUNTIFS($F$5:$F$504,F338),"")</f>
        <v/>
      </c>
      <c r="R338" s="37">
        <f>IF(G338="N",COUNTIFS($F$5:$F$504,F338,$C$5:$C$504,C338)-1,"")</f>
        <v/>
      </c>
      <c r="S338" s="57">
        <f>IF(G338="N",LN(Q338),"")</f>
        <v/>
      </c>
      <c r="T338" s="57">
        <f>IF(G338="N",LN(1+R338),"")</f>
        <v/>
      </c>
      <c r="U338" s="39">
        <f>IF(AND(K338="Y",ISNUMBER(J338)),(1+L338)/(1+J338)-1,"")</f>
        <v/>
      </c>
      <c r="V338" s="57">
        <f>IF(ISNUMBER(U338),LN(1+U338),"")</f>
        <v/>
      </c>
      <c r="W338" s="57">
        <f>IF(ISNUMBER(V338),MAX(MIN(V338,Assumptions!$C$9),Assumptions!$B$9),"")</f>
        <v/>
      </c>
      <c r="X338" s="57">
        <f>IF(AND(K338="Y",ISNUMBER(J338)),LN(1+J338),"")</f>
        <v/>
      </c>
      <c r="Y338" s="57">
        <f>IF(ISNUMBER(X338),MAX(MIN(X338,Assumptions!$C$10),Assumptions!$B$10),"")</f>
        <v/>
      </c>
      <c r="Z338" s="57">
        <f>IF(ISNUMBER(W338),W338-AVERAGEIFS($W$5:$W$504,$C$5:$C$504,C338),"")</f>
        <v/>
      </c>
      <c r="AA338" s="57">
        <f>IF(ISNUMBER(Y338),Y338-AVERAGEIFS($Y$5:$Y$504,$C$5:$C$504,C338),"")</f>
        <v/>
      </c>
    </row>
    <row r="339" ht="15" customHeight="1" s="74">
      <c r="A339" s="56" t="inlineStr">
        <is>
          <t>GEN</t>
        </is>
      </c>
      <c r="B339" s="56" t="inlineStr">
        <is>
          <t>Gen Digital</t>
        </is>
      </c>
      <c r="C339" s="56" t="inlineStr">
        <is>
          <t>Information Technology</t>
        </is>
      </c>
      <c r="D339" s="56" t="inlineStr">
        <is>
          <t>Systems Software</t>
        </is>
      </c>
      <c r="E339" s="56" t="inlineStr">
        <is>
          <t>Tempe, Arizona</t>
        </is>
      </c>
      <c r="F339" s="37">
        <f>IFERROR(VLOOKUP(E339,Metro_Map!$A$4:$B$187,2,FALSE()),E339)</f>
        <v/>
      </c>
      <c r="G339" s="37">
        <f>IF(F339="Foreign domicile","Y","N")</f>
        <v/>
      </c>
      <c r="H339" s="59" t="n">
        <v>25.99</v>
      </c>
      <c r="I339" s="59" t="n">
        <v>23.8</v>
      </c>
      <c r="J339" s="60" t="n">
        <v>-0.1370487206</v>
      </c>
      <c r="K339" s="37">
        <f>IF(AND(ISNUMBER(H339),ISNUMBER(I339)),"Y","N")</f>
        <v/>
      </c>
      <c r="L339" s="39">
        <f>IF(K339="Y",I339/H339-1,"")</f>
        <v/>
      </c>
      <c r="M339" s="57">
        <f>IF(K339="Y",LN(1+L339),"")</f>
        <v/>
      </c>
      <c r="N339" s="57">
        <f>IF(K339="Y",MAX(MIN(M339,Assumptions!$C$8),Assumptions!$B$8),"")</f>
        <v/>
      </c>
      <c r="O339" s="57">
        <f>IF(K339="Y",AVERAGEIFS($N$5:$N$504,$C$5:$C$504,C339),"")</f>
        <v/>
      </c>
      <c r="P339" s="57">
        <f>IF(K339="Y",N339-O339,"")</f>
        <v/>
      </c>
      <c r="Q339" s="37">
        <f>IF(G339="N",COUNTIFS($F$5:$F$504,F339),"")</f>
        <v/>
      </c>
      <c r="R339" s="37">
        <f>IF(G339="N",COUNTIFS($F$5:$F$504,F339,$C$5:$C$504,C339)-1,"")</f>
        <v/>
      </c>
      <c r="S339" s="57">
        <f>IF(G339="N",LN(Q339),"")</f>
        <v/>
      </c>
      <c r="T339" s="57">
        <f>IF(G339="N",LN(1+R339),"")</f>
        <v/>
      </c>
      <c r="U339" s="39">
        <f>IF(AND(K339="Y",ISNUMBER(J339)),(1+L339)/(1+J339)-1,"")</f>
        <v/>
      </c>
      <c r="V339" s="57">
        <f>IF(ISNUMBER(U339),LN(1+U339),"")</f>
        <v/>
      </c>
      <c r="W339" s="57">
        <f>IF(ISNUMBER(V339),MAX(MIN(V339,Assumptions!$C$9),Assumptions!$B$9),"")</f>
        <v/>
      </c>
      <c r="X339" s="57">
        <f>IF(AND(K339="Y",ISNUMBER(J339)),LN(1+J339),"")</f>
        <v/>
      </c>
      <c r="Y339" s="57">
        <f>IF(ISNUMBER(X339),MAX(MIN(X339,Assumptions!$C$10),Assumptions!$B$10),"")</f>
        <v/>
      </c>
      <c r="Z339" s="57">
        <f>IF(ISNUMBER(W339),W339-AVERAGEIFS($W$5:$W$504,$C$5:$C$504,C339),"")</f>
        <v/>
      </c>
      <c r="AA339" s="57">
        <f>IF(ISNUMBER(Y339),Y339-AVERAGEIFS($Y$5:$Y$504,$C$5:$C$504,C339),"")</f>
        <v/>
      </c>
    </row>
    <row r="340" ht="15" customHeight="1" s="74">
      <c r="A340" s="56" t="inlineStr">
        <is>
          <t>MCHP</t>
        </is>
      </c>
      <c r="B340" s="56" t="inlineStr">
        <is>
          <t>Microchip Technology</t>
        </is>
      </c>
      <c r="C340" s="56" t="inlineStr">
        <is>
          <t>Information Technology</t>
        </is>
      </c>
      <c r="D340" s="56" t="inlineStr">
        <is>
          <t>Semiconductors</t>
        </is>
      </c>
      <c r="E340" s="56" t="inlineStr">
        <is>
          <t>Chandler, Arizona</t>
        </is>
      </c>
      <c r="F340" s="37">
        <f>IFERROR(VLOOKUP(E340,Metro_Map!$A$4:$B$187,2,FALSE()),E340)</f>
        <v/>
      </c>
      <c r="G340" s="37">
        <f>IF(F340="Foreign domicile","Y","N")</f>
        <v/>
      </c>
      <c r="H340" s="59" t="n">
        <v>88.78</v>
      </c>
      <c r="I340" s="59" t="n">
        <v>71.25</v>
      </c>
      <c r="J340" s="60" t="n">
        <v>-0.02303901984</v>
      </c>
      <c r="K340" s="37">
        <f>IF(AND(ISNUMBER(H340),ISNUMBER(I340)),"Y","N")</f>
        <v/>
      </c>
      <c r="L340" s="39">
        <f>IF(K340="Y",I340/H340-1,"")</f>
        <v/>
      </c>
      <c r="M340" s="57">
        <f>IF(K340="Y",LN(1+L340),"")</f>
        <v/>
      </c>
      <c r="N340" s="57">
        <f>IF(K340="Y",MAX(MIN(M340,Assumptions!$C$8),Assumptions!$B$8),"")</f>
        <v/>
      </c>
      <c r="O340" s="57">
        <f>IF(K340="Y",AVERAGEIFS($N$5:$N$504,$C$5:$C$504,C340),"")</f>
        <v/>
      </c>
      <c r="P340" s="57">
        <f>IF(K340="Y",N340-O340,"")</f>
        <v/>
      </c>
      <c r="Q340" s="37">
        <f>IF(G340="N",COUNTIFS($F$5:$F$504,F340),"")</f>
        <v/>
      </c>
      <c r="R340" s="37">
        <f>IF(G340="N",COUNTIFS($F$5:$F$504,F340,$C$5:$C$504,C340)-1,"")</f>
        <v/>
      </c>
      <c r="S340" s="57">
        <f>IF(G340="N",LN(Q340),"")</f>
        <v/>
      </c>
      <c r="T340" s="57">
        <f>IF(G340="N",LN(1+R340),"")</f>
        <v/>
      </c>
      <c r="U340" s="39">
        <f>IF(AND(K340="Y",ISNUMBER(J340)),(1+L340)/(1+J340)-1,"")</f>
        <v/>
      </c>
      <c r="V340" s="57">
        <f>IF(ISNUMBER(U340),LN(1+U340),"")</f>
        <v/>
      </c>
      <c r="W340" s="57">
        <f>IF(ISNUMBER(V340),MAX(MIN(V340,Assumptions!$C$9),Assumptions!$B$9),"")</f>
        <v/>
      </c>
      <c r="X340" s="57">
        <f>IF(AND(K340="Y",ISNUMBER(J340)),LN(1+J340),"")</f>
        <v/>
      </c>
      <c r="Y340" s="57">
        <f>IF(ISNUMBER(X340),MAX(MIN(X340,Assumptions!$C$10),Assumptions!$B$10),"")</f>
        <v/>
      </c>
      <c r="Z340" s="57">
        <f>IF(ISNUMBER(W340),W340-AVERAGEIFS($W$5:$W$504,$C$5:$C$504,C340),"")</f>
        <v/>
      </c>
      <c r="AA340" s="57">
        <f>IF(ISNUMBER(Y340),Y340-AVERAGEIFS($Y$5:$Y$504,$C$5:$C$504,C340),"")</f>
        <v/>
      </c>
    </row>
    <row r="341" ht="15" customHeight="1" s="74">
      <c r="A341" s="56" t="inlineStr">
        <is>
          <t>ON</t>
        </is>
      </c>
      <c r="B341" s="56" t="inlineStr">
        <is>
          <t>ON Semiconductor</t>
        </is>
      </c>
      <c r="C341" s="56" t="inlineStr">
        <is>
          <t>Information Technology</t>
        </is>
      </c>
      <c r="D341" s="56" t="inlineStr">
        <is>
          <t>Semiconductors</t>
        </is>
      </c>
      <c r="E341" s="56" t="inlineStr">
        <is>
          <t>Phoenix, Arizona</t>
        </is>
      </c>
      <c r="F341" s="37">
        <f>IFERROR(VLOOKUP(E341,Metro_Map!$A$4:$B$187,2,FALSE()),E341)</f>
        <v/>
      </c>
      <c r="G341" s="37">
        <f>IF(F341="Foreign domicile","Y","N")</f>
        <v/>
      </c>
      <c r="H341" s="59" t="n">
        <v>78.25</v>
      </c>
      <c r="I341" s="59" t="n">
        <v>73.36</v>
      </c>
      <c r="J341" s="60" t="n">
        <v>0.04387464387</v>
      </c>
      <c r="K341" s="37">
        <f>IF(AND(ISNUMBER(H341),ISNUMBER(I341)),"Y","N")</f>
        <v/>
      </c>
      <c r="L341" s="39">
        <f>IF(K341="Y",I341/H341-1,"")</f>
        <v/>
      </c>
      <c r="M341" s="57">
        <f>IF(K341="Y",LN(1+L341),"")</f>
        <v/>
      </c>
      <c r="N341" s="57">
        <f>IF(K341="Y",MAX(MIN(M341,Assumptions!$C$8),Assumptions!$B$8),"")</f>
        <v/>
      </c>
      <c r="O341" s="57">
        <f>IF(K341="Y",AVERAGEIFS($N$5:$N$504,$C$5:$C$504,C341),"")</f>
        <v/>
      </c>
      <c r="P341" s="57">
        <f>IF(K341="Y",N341-O341,"")</f>
        <v/>
      </c>
      <c r="Q341" s="37">
        <f>IF(G341="N",COUNTIFS($F$5:$F$504,F341),"")</f>
        <v/>
      </c>
      <c r="R341" s="37">
        <f>IF(G341="N",COUNTIFS($F$5:$F$504,F341,$C$5:$C$504,C341)-1,"")</f>
        <v/>
      </c>
      <c r="S341" s="57">
        <f>IF(G341="N",LN(Q341),"")</f>
        <v/>
      </c>
      <c r="T341" s="57">
        <f>IF(G341="N",LN(1+R341),"")</f>
        <v/>
      </c>
      <c r="U341" s="39">
        <f>IF(AND(K341="Y",ISNUMBER(J341)),(1+L341)/(1+J341)-1,"")</f>
        <v/>
      </c>
      <c r="V341" s="57">
        <f>IF(ISNUMBER(U341),LN(1+U341),"")</f>
        <v/>
      </c>
      <c r="W341" s="57">
        <f>IF(ISNUMBER(V341),MAX(MIN(V341,Assumptions!$C$9),Assumptions!$B$9),"")</f>
        <v/>
      </c>
      <c r="X341" s="57">
        <f>IF(AND(K341="Y",ISNUMBER(J341)),LN(1+J341),"")</f>
        <v/>
      </c>
      <c r="Y341" s="57">
        <f>IF(ISNUMBER(X341),MAX(MIN(X341,Assumptions!$C$10),Assumptions!$B$10),"")</f>
        <v/>
      </c>
      <c r="Z341" s="57">
        <f>IF(ISNUMBER(W341),W341-AVERAGEIFS($W$5:$W$504,$C$5:$C$504,C341),"")</f>
        <v/>
      </c>
      <c r="AA341" s="57">
        <f>IF(ISNUMBER(Y341),Y341-AVERAGEIFS($Y$5:$Y$504,$C$5:$C$504,C341),"")</f>
        <v/>
      </c>
    </row>
    <row r="342" ht="15" customHeight="1" s="74">
      <c r="A342" s="56" t="inlineStr">
        <is>
          <t>PNW</t>
        </is>
      </c>
      <c r="B342" s="56" t="inlineStr">
        <is>
          <t>Pinnacle West</t>
        </is>
      </c>
      <c r="C342" s="56" t="inlineStr">
        <is>
          <t>Utilities</t>
        </is>
      </c>
      <c r="D342" s="56" t="inlineStr">
        <is>
          <t>Multi-Utilities</t>
        </is>
      </c>
      <c r="E342" s="56" t="inlineStr">
        <is>
          <t>Phoenix, Arizona</t>
        </is>
      </c>
      <c r="F342" s="37">
        <f>IFERROR(VLOOKUP(E342,Metro_Map!$A$4:$B$187,2,FALSE()),E342)</f>
        <v/>
      </c>
      <c r="G342" s="37">
        <f>IF(F342="Foreign domicile","Y","N")</f>
        <v/>
      </c>
      <c r="H342" s="59" t="n">
        <v>85.59</v>
      </c>
      <c r="I342" s="59" t="n">
        <v>102.04</v>
      </c>
      <c r="J342" s="60" t="n">
        <v>0.1734517357</v>
      </c>
      <c r="K342" s="37">
        <f>IF(AND(ISNUMBER(H342),ISNUMBER(I342)),"Y","N")</f>
        <v/>
      </c>
      <c r="L342" s="39">
        <f>IF(K342="Y",I342/H342-1,"")</f>
        <v/>
      </c>
      <c r="M342" s="57">
        <f>IF(K342="Y",LN(1+L342),"")</f>
        <v/>
      </c>
      <c r="N342" s="57">
        <f>IF(K342="Y",MAX(MIN(M342,Assumptions!$C$8),Assumptions!$B$8),"")</f>
        <v/>
      </c>
      <c r="O342" s="57">
        <f>IF(K342="Y",AVERAGEIFS($N$5:$N$504,$C$5:$C$504,C342),"")</f>
        <v/>
      </c>
      <c r="P342" s="57">
        <f>IF(K342="Y",N342-O342,"")</f>
        <v/>
      </c>
      <c r="Q342" s="37">
        <f>IF(G342="N",COUNTIFS($F$5:$F$504,F342),"")</f>
        <v/>
      </c>
      <c r="R342" s="37">
        <f>IF(G342="N",COUNTIFS($F$5:$F$504,F342,$C$5:$C$504,C342)-1,"")</f>
        <v/>
      </c>
      <c r="S342" s="57">
        <f>IF(G342="N",LN(Q342),"")</f>
        <v/>
      </c>
      <c r="T342" s="57">
        <f>IF(G342="N",LN(1+R342),"")</f>
        <v/>
      </c>
      <c r="U342" s="39">
        <f>IF(AND(K342="Y",ISNUMBER(J342)),(1+L342)/(1+J342)-1,"")</f>
        <v/>
      </c>
      <c r="V342" s="57">
        <f>IF(ISNUMBER(U342),LN(1+U342),"")</f>
        <v/>
      </c>
      <c r="W342" s="57">
        <f>IF(ISNUMBER(V342),MAX(MIN(V342,Assumptions!$C$9),Assumptions!$B$9),"")</f>
        <v/>
      </c>
      <c r="X342" s="57">
        <f>IF(AND(K342="Y",ISNUMBER(J342)),LN(1+J342),"")</f>
        <v/>
      </c>
      <c r="Y342" s="57">
        <f>IF(ISNUMBER(X342),MAX(MIN(X342,Assumptions!$C$10),Assumptions!$B$10),"")</f>
        <v/>
      </c>
      <c r="Z342" s="57">
        <f>IF(ISNUMBER(W342),W342-AVERAGEIFS($W$5:$W$504,$C$5:$C$504,C342),"")</f>
        <v/>
      </c>
      <c r="AA342" s="57">
        <f>IF(ISNUMBER(Y342),Y342-AVERAGEIFS($Y$5:$Y$504,$C$5:$C$504,C342),"")</f>
        <v/>
      </c>
    </row>
    <row r="343" ht="15" customHeight="1" s="74">
      <c r="A343" s="56" t="inlineStr">
        <is>
          <t>RSG</t>
        </is>
      </c>
      <c r="B343" s="56" t="inlineStr">
        <is>
          <t>Republic Services</t>
        </is>
      </c>
      <c r="C343" s="56" t="inlineStr">
        <is>
          <t>Industrials</t>
        </is>
      </c>
      <c r="D343" s="56" t="inlineStr">
        <is>
          <t>Environmental &amp; Facilities Services</t>
        </is>
      </c>
      <c r="E343" s="56" t="inlineStr">
        <is>
          <t>Phoenix, Arizona</t>
        </is>
      </c>
      <c r="F343" s="37">
        <f>IFERROR(VLOOKUP(E343,Metro_Map!$A$4:$B$187,2,FALSE()),E343)</f>
        <v/>
      </c>
      <c r="G343" s="37">
        <f>IF(F343="Foreign domicile","Y","N")</f>
        <v/>
      </c>
      <c r="H343" s="59" t="n">
        <v>194.32</v>
      </c>
      <c r="I343" s="59" t="n">
        <v>224.44</v>
      </c>
      <c r="J343" s="60" t="n">
        <v>0.1372316216</v>
      </c>
      <c r="K343" s="37">
        <f>IF(AND(ISNUMBER(H343),ISNUMBER(I343)),"Y","N")</f>
        <v/>
      </c>
      <c r="L343" s="39">
        <f>IF(K343="Y",I343/H343-1,"")</f>
        <v/>
      </c>
      <c r="M343" s="57">
        <f>IF(K343="Y",LN(1+L343),"")</f>
        <v/>
      </c>
      <c r="N343" s="57">
        <f>IF(K343="Y",MAX(MIN(M343,Assumptions!$C$8),Assumptions!$B$8),"")</f>
        <v/>
      </c>
      <c r="O343" s="57">
        <f>IF(K343="Y",AVERAGEIFS($N$5:$N$504,$C$5:$C$504,C343),"")</f>
        <v/>
      </c>
      <c r="P343" s="57">
        <f>IF(K343="Y",N343-O343,"")</f>
        <v/>
      </c>
      <c r="Q343" s="37">
        <f>IF(G343="N",COUNTIFS($F$5:$F$504,F343),"")</f>
        <v/>
      </c>
      <c r="R343" s="37">
        <f>IF(G343="N",COUNTIFS($F$5:$F$504,F343,$C$5:$C$504,C343)-1,"")</f>
        <v/>
      </c>
      <c r="S343" s="57">
        <f>IF(G343="N",LN(Q343),"")</f>
        <v/>
      </c>
      <c r="T343" s="57">
        <f>IF(G343="N",LN(1+R343),"")</f>
        <v/>
      </c>
      <c r="U343" s="39">
        <f>IF(AND(K343="Y",ISNUMBER(J343)),(1+L343)/(1+J343)-1,"")</f>
        <v/>
      </c>
      <c r="V343" s="57">
        <f>IF(ISNUMBER(U343),LN(1+U343),"")</f>
        <v/>
      </c>
      <c r="W343" s="57">
        <f>IF(ISNUMBER(V343),MAX(MIN(V343,Assumptions!$C$9),Assumptions!$B$9),"")</f>
        <v/>
      </c>
      <c r="X343" s="57">
        <f>IF(AND(K343="Y",ISNUMBER(J343)),LN(1+J343),"")</f>
        <v/>
      </c>
      <c r="Y343" s="57">
        <f>IF(ISNUMBER(X343),MAX(MIN(X343,Assumptions!$C$10),Assumptions!$B$10),"")</f>
        <v/>
      </c>
      <c r="Z343" s="57">
        <f>IF(ISNUMBER(W343),W343-AVERAGEIFS($W$5:$W$504,$C$5:$C$504,C343),"")</f>
        <v/>
      </c>
      <c r="AA343" s="57">
        <f>IF(ISNUMBER(Y343),Y343-AVERAGEIFS($Y$5:$Y$504,$C$5:$C$504,C343),"")</f>
        <v/>
      </c>
    </row>
    <row r="344" ht="15" customHeight="1" s="74">
      <c r="A344" s="56" t="inlineStr">
        <is>
          <t>EQT</t>
        </is>
      </c>
      <c r="B344" s="56" t="inlineStr">
        <is>
          <t>EQT Corporation</t>
        </is>
      </c>
      <c r="C344" s="56" t="inlineStr">
        <is>
          <t>Energy</t>
        </is>
      </c>
      <c r="D344" s="56" t="inlineStr">
        <is>
          <t>Oil &amp; Gas Exploration &amp; Production</t>
        </is>
      </c>
      <c r="E344" s="56" t="inlineStr">
        <is>
          <t>Pittsburgh, Pennsylvania</t>
        </is>
      </c>
      <c r="F344" s="37">
        <f>IFERROR(VLOOKUP(E344,Metro_Map!$A$4:$B$187,2,FALSE()),E344)</f>
        <v/>
      </c>
      <c r="G344" s="37">
        <f>IF(F344="Foreign domicile","Y","N")</f>
        <v/>
      </c>
      <c r="H344" s="59" t="n">
        <v>34.51</v>
      </c>
      <c r="I344" s="59" t="n">
        <v>52.75</v>
      </c>
      <c r="J344" s="60" t="n">
        <v>0.3902503996</v>
      </c>
      <c r="K344" s="37">
        <f>IF(AND(ISNUMBER(H344),ISNUMBER(I344)),"Y","N")</f>
        <v/>
      </c>
      <c r="L344" s="39">
        <f>IF(K344="Y",I344/H344-1,"")</f>
        <v/>
      </c>
      <c r="M344" s="57">
        <f>IF(K344="Y",LN(1+L344),"")</f>
        <v/>
      </c>
      <c r="N344" s="57">
        <f>IF(K344="Y",MAX(MIN(M344,Assumptions!$C$8),Assumptions!$B$8),"")</f>
        <v/>
      </c>
      <c r="O344" s="57">
        <f>IF(K344="Y",AVERAGEIFS($N$5:$N$504,$C$5:$C$504,C344),"")</f>
        <v/>
      </c>
      <c r="P344" s="57">
        <f>IF(K344="Y",N344-O344,"")</f>
        <v/>
      </c>
      <c r="Q344" s="37">
        <f>IF(G344="N",COUNTIFS($F$5:$F$504,F344),"")</f>
        <v/>
      </c>
      <c r="R344" s="37">
        <f>IF(G344="N",COUNTIFS($F$5:$F$504,F344,$C$5:$C$504,C344)-1,"")</f>
        <v/>
      </c>
      <c r="S344" s="57">
        <f>IF(G344="N",LN(Q344),"")</f>
        <v/>
      </c>
      <c r="T344" s="57">
        <f>IF(G344="N",LN(1+R344),"")</f>
        <v/>
      </c>
      <c r="U344" s="39">
        <f>IF(AND(K344="Y",ISNUMBER(J344)),(1+L344)/(1+J344)-1,"")</f>
        <v/>
      </c>
      <c r="V344" s="57">
        <f>IF(ISNUMBER(U344),LN(1+U344),"")</f>
        <v/>
      </c>
      <c r="W344" s="57">
        <f>IF(ISNUMBER(V344),MAX(MIN(V344,Assumptions!$C$9),Assumptions!$B$9),"")</f>
        <v/>
      </c>
      <c r="X344" s="57">
        <f>IF(AND(K344="Y",ISNUMBER(J344)),LN(1+J344),"")</f>
        <v/>
      </c>
      <c r="Y344" s="57">
        <f>IF(ISNUMBER(X344),MAX(MIN(X344,Assumptions!$C$10),Assumptions!$B$10),"")</f>
        <v/>
      </c>
      <c r="Z344" s="57">
        <f>IF(ISNUMBER(W344),W344-AVERAGEIFS($W$5:$W$504,$C$5:$C$504,C344),"")</f>
        <v/>
      </c>
      <c r="AA344" s="57">
        <f>IF(ISNUMBER(Y344),Y344-AVERAGEIFS($Y$5:$Y$504,$C$5:$C$504,C344),"")</f>
        <v/>
      </c>
    </row>
    <row r="345" ht="15" customHeight="1" s="74">
      <c r="A345" s="56" t="inlineStr">
        <is>
          <t>HWM</t>
        </is>
      </c>
      <c r="B345" s="56" t="inlineStr">
        <is>
          <t>Howmet Aerospace</t>
        </is>
      </c>
      <c r="C345" s="56" t="inlineStr">
        <is>
          <t>Industrials</t>
        </is>
      </c>
      <c r="D345" s="56" t="inlineStr">
        <is>
          <t>Aerospace &amp; Defense</t>
        </is>
      </c>
      <c r="E345" s="56" t="inlineStr">
        <is>
          <t>Pittsburgh, Pennsylvania</t>
        </is>
      </c>
      <c r="F345" s="37">
        <f>IFERROR(VLOOKUP(E345,Metro_Map!$A$4:$B$187,2,FALSE()),E345)</f>
        <v/>
      </c>
      <c r="G345" s="37">
        <f>IF(F345="Foreign domicile","Y","N")</f>
        <v/>
      </c>
      <c r="H345" s="59" t="n">
        <v>95.7</v>
      </c>
      <c r="I345" s="59" t="n">
        <v>217.54</v>
      </c>
      <c r="J345" s="60" t="n">
        <v>1.136550509</v>
      </c>
      <c r="K345" s="37">
        <f>IF(AND(ISNUMBER(H345),ISNUMBER(I345)),"Y","N")</f>
        <v/>
      </c>
      <c r="L345" s="39">
        <f>IF(K345="Y",I345/H345-1,"")</f>
        <v/>
      </c>
      <c r="M345" s="57">
        <f>IF(K345="Y",LN(1+L345),"")</f>
        <v/>
      </c>
      <c r="N345" s="57">
        <f>IF(K345="Y",MAX(MIN(M345,Assumptions!$C$8),Assumptions!$B$8),"")</f>
        <v/>
      </c>
      <c r="O345" s="57">
        <f>IF(K345="Y",AVERAGEIFS($N$5:$N$504,$C$5:$C$504,C345),"")</f>
        <v/>
      </c>
      <c r="P345" s="57">
        <f>IF(K345="Y",N345-O345,"")</f>
        <v/>
      </c>
      <c r="Q345" s="37">
        <f>IF(G345="N",COUNTIFS($F$5:$F$504,F345),"")</f>
        <v/>
      </c>
      <c r="R345" s="37">
        <f>IF(G345="N",COUNTIFS($F$5:$F$504,F345,$C$5:$C$504,C345)-1,"")</f>
        <v/>
      </c>
      <c r="S345" s="57">
        <f>IF(G345="N",LN(Q345),"")</f>
        <v/>
      </c>
      <c r="T345" s="57">
        <f>IF(G345="N",LN(1+R345),"")</f>
        <v/>
      </c>
      <c r="U345" s="39">
        <f>IF(AND(K345="Y",ISNUMBER(J345)),(1+L345)/(1+J345)-1,"")</f>
        <v/>
      </c>
      <c r="V345" s="57">
        <f>IF(ISNUMBER(U345),LN(1+U345),"")</f>
        <v/>
      </c>
      <c r="W345" s="57">
        <f>IF(ISNUMBER(V345),MAX(MIN(V345,Assumptions!$C$9),Assumptions!$B$9),"")</f>
        <v/>
      </c>
      <c r="X345" s="57">
        <f>IF(AND(K345="Y",ISNUMBER(J345)),LN(1+J345),"")</f>
        <v/>
      </c>
      <c r="Y345" s="57">
        <f>IF(ISNUMBER(X345),MAX(MIN(X345,Assumptions!$C$10),Assumptions!$B$10),"")</f>
        <v/>
      </c>
      <c r="Z345" s="57">
        <f>IF(ISNUMBER(W345),W345-AVERAGEIFS($W$5:$W$504,$C$5:$C$504,C345),"")</f>
        <v/>
      </c>
      <c r="AA345" s="57">
        <f>IF(ISNUMBER(Y345),Y345-AVERAGEIFS($Y$5:$Y$504,$C$5:$C$504,C345),"")</f>
        <v/>
      </c>
    </row>
    <row r="346" ht="15" customHeight="1" s="74">
      <c r="A346" s="56" t="inlineStr">
        <is>
          <t>PNC</t>
        </is>
      </c>
      <c r="B346" s="56" t="inlineStr">
        <is>
          <t>PNC Financial Services</t>
        </is>
      </c>
      <c r="C346" s="56" t="inlineStr">
        <is>
          <t>Financials</t>
        </is>
      </c>
      <c r="D346" s="56" t="inlineStr">
        <is>
          <t>Regional Banks</t>
        </is>
      </c>
      <c r="E346" s="56" t="inlineStr">
        <is>
          <t>Pittsburgh, Pennsylvania</t>
        </is>
      </c>
      <c r="F346" s="37">
        <f>IFERROR(VLOOKUP(E346,Metro_Map!$A$4:$B$187,2,FALSE()),E346)</f>
        <v/>
      </c>
      <c r="G346" s="37">
        <f>IF(F346="Foreign domicile","Y","N")</f>
        <v/>
      </c>
      <c r="H346" s="59" t="n">
        <v>181.1</v>
      </c>
      <c r="I346" s="59" t="n">
        <v>215.8</v>
      </c>
      <c r="J346" s="60" t="n">
        <v>0.1443855932</v>
      </c>
      <c r="K346" s="37">
        <f>IF(AND(ISNUMBER(H346),ISNUMBER(I346)),"Y","N")</f>
        <v/>
      </c>
      <c r="L346" s="39">
        <f>IF(K346="Y",I346/H346-1,"")</f>
        <v/>
      </c>
      <c r="M346" s="57">
        <f>IF(K346="Y",LN(1+L346),"")</f>
        <v/>
      </c>
      <c r="N346" s="57">
        <f>IF(K346="Y",MAX(MIN(M346,Assumptions!$C$8),Assumptions!$B$8),"")</f>
        <v/>
      </c>
      <c r="O346" s="57">
        <f>IF(K346="Y",AVERAGEIFS($N$5:$N$504,$C$5:$C$504,C346),"")</f>
        <v/>
      </c>
      <c r="P346" s="57">
        <f>IF(K346="Y",N346-O346,"")</f>
        <v/>
      </c>
      <c r="Q346" s="37">
        <f>IF(G346="N",COUNTIFS($F$5:$F$504,F346),"")</f>
        <v/>
      </c>
      <c r="R346" s="37">
        <f>IF(G346="N",COUNTIFS($F$5:$F$504,F346,$C$5:$C$504,C346)-1,"")</f>
        <v/>
      </c>
      <c r="S346" s="57">
        <f>IF(G346="N",LN(Q346),"")</f>
        <v/>
      </c>
      <c r="T346" s="57">
        <f>IF(G346="N",LN(1+R346),"")</f>
        <v/>
      </c>
      <c r="U346" s="39">
        <f>IF(AND(K346="Y",ISNUMBER(J346)),(1+L346)/(1+J346)-1,"")</f>
        <v/>
      </c>
      <c r="V346" s="57">
        <f>IF(ISNUMBER(U346),LN(1+U346),"")</f>
        <v/>
      </c>
      <c r="W346" s="57">
        <f>IF(ISNUMBER(V346),MAX(MIN(V346,Assumptions!$C$9),Assumptions!$B$9),"")</f>
        <v/>
      </c>
      <c r="X346" s="57">
        <f>IF(AND(K346="Y",ISNUMBER(J346)),LN(1+J346),"")</f>
        <v/>
      </c>
      <c r="Y346" s="57">
        <f>IF(ISNUMBER(X346),MAX(MIN(X346,Assumptions!$C$10),Assumptions!$B$10),"")</f>
        <v/>
      </c>
      <c r="Z346" s="57">
        <f>IF(ISNUMBER(W346),W346-AVERAGEIFS($W$5:$W$504,$C$5:$C$504,C346),"")</f>
        <v/>
      </c>
      <c r="AA346" s="57">
        <f>IF(ISNUMBER(Y346),Y346-AVERAGEIFS($Y$5:$Y$504,$C$5:$C$504,C346),"")</f>
        <v/>
      </c>
    </row>
    <row r="347" ht="15" customHeight="1" s="74">
      <c r="A347" s="56" t="inlineStr">
        <is>
          <t>PPG</t>
        </is>
      </c>
      <c r="B347" s="56" t="inlineStr">
        <is>
          <t>PPG Industries</t>
        </is>
      </c>
      <c r="C347" s="56" t="inlineStr">
        <is>
          <t>Materials</t>
        </is>
      </c>
      <c r="D347" s="56" t="inlineStr">
        <is>
          <t>Specialty Chemicals</t>
        </is>
      </c>
      <c r="E347" s="56" t="inlineStr">
        <is>
          <t>Pittsburgh, Pennsylvania</t>
        </is>
      </c>
      <c r="F347" s="37">
        <f>IFERROR(VLOOKUP(E347,Metro_Map!$A$4:$B$187,2,FALSE()),E347)</f>
        <v/>
      </c>
      <c r="G347" s="37">
        <f>IF(F347="Foreign domicile","Y","N")</f>
        <v/>
      </c>
      <c r="H347" s="59" t="n">
        <v>126.98</v>
      </c>
      <c r="I347" s="59" t="n">
        <v>104.87</v>
      </c>
      <c r="J347" s="60" t="n">
        <v>-0.1366225431</v>
      </c>
      <c r="K347" s="37">
        <f>IF(AND(ISNUMBER(H347),ISNUMBER(I347)),"Y","N")</f>
        <v/>
      </c>
      <c r="L347" s="39">
        <f>IF(K347="Y",I347/H347-1,"")</f>
        <v/>
      </c>
      <c r="M347" s="57">
        <f>IF(K347="Y",LN(1+L347),"")</f>
        <v/>
      </c>
      <c r="N347" s="57">
        <f>IF(K347="Y",MAX(MIN(M347,Assumptions!$C$8),Assumptions!$B$8),"")</f>
        <v/>
      </c>
      <c r="O347" s="57">
        <f>IF(K347="Y",AVERAGEIFS($N$5:$N$504,$C$5:$C$504,C347),"")</f>
        <v/>
      </c>
      <c r="P347" s="57">
        <f>IF(K347="Y",N347-O347,"")</f>
        <v/>
      </c>
      <c r="Q347" s="37">
        <f>IF(G347="N",COUNTIFS($F$5:$F$504,F347),"")</f>
        <v/>
      </c>
      <c r="R347" s="37">
        <f>IF(G347="N",COUNTIFS($F$5:$F$504,F347,$C$5:$C$504,C347)-1,"")</f>
        <v/>
      </c>
      <c r="S347" s="57">
        <f>IF(G347="N",LN(Q347),"")</f>
        <v/>
      </c>
      <c r="T347" s="57">
        <f>IF(G347="N",LN(1+R347),"")</f>
        <v/>
      </c>
      <c r="U347" s="39">
        <f>IF(AND(K347="Y",ISNUMBER(J347)),(1+L347)/(1+J347)-1,"")</f>
        <v/>
      </c>
      <c r="V347" s="57">
        <f>IF(ISNUMBER(U347),LN(1+U347),"")</f>
        <v/>
      </c>
      <c r="W347" s="57">
        <f>IF(ISNUMBER(V347),MAX(MIN(V347,Assumptions!$C$9),Assumptions!$B$9),"")</f>
        <v/>
      </c>
      <c r="X347" s="57">
        <f>IF(AND(K347="Y",ISNUMBER(J347)),LN(1+J347),"")</f>
        <v/>
      </c>
      <c r="Y347" s="57">
        <f>IF(ISNUMBER(X347),MAX(MIN(X347,Assumptions!$C$10),Assumptions!$B$10),"")</f>
        <v/>
      </c>
      <c r="Z347" s="57">
        <f>IF(ISNUMBER(W347),W347-AVERAGEIFS($W$5:$W$504,$C$5:$C$504,C347),"")</f>
        <v/>
      </c>
      <c r="AA347" s="57">
        <f>IF(ISNUMBER(Y347),Y347-AVERAGEIFS($Y$5:$Y$504,$C$5:$C$504,C347),"")</f>
        <v/>
      </c>
    </row>
    <row r="348" ht="15" customHeight="1" s="74">
      <c r="A348" s="56" t="inlineStr">
        <is>
          <t>VTRS</t>
        </is>
      </c>
      <c r="B348" s="56" t="inlineStr">
        <is>
          <t>Viatris</t>
        </is>
      </c>
      <c r="C348" s="56" t="inlineStr">
        <is>
          <t>Health Care</t>
        </is>
      </c>
      <c r="D348" s="56" t="inlineStr">
        <is>
          <t>Pharmaceuticals</t>
        </is>
      </c>
      <c r="E348" s="56" t="inlineStr">
        <is>
          <t>Pittsburgh, Pennsylvania</t>
        </is>
      </c>
      <c r="F348" s="37">
        <f>IFERROR(VLOOKUP(E348,Metro_Map!$A$4:$B$187,2,FALSE()),E348)</f>
        <v/>
      </c>
      <c r="G348" s="37">
        <f>IF(F348="Foreign domicile","Y","N")</f>
        <v/>
      </c>
      <c r="H348" s="59" t="n">
        <v>12.06</v>
      </c>
      <c r="I348" s="59" t="n">
        <v>17.44</v>
      </c>
      <c r="J348" s="60" t="n">
        <v>0.5633074935</v>
      </c>
      <c r="K348" s="37">
        <f>IF(AND(ISNUMBER(H348),ISNUMBER(I348)),"Y","N")</f>
        <v/>
      </c>
      <c r="L348" s="39">
        <f>IF(K348="Y",I348/H348-1,"")</f>
        <v/>
      </c>
      <c r="M348" s="57">
        <f>IF(K348="Y",LN(1+L348),"")</f>
        <v/>
      </c>
      <c r="N348" s="57">
        <f>IF(K348="Y",MAX(MIN(M348,Assumptions!$C$8),Assumptions!$B$8),"")</f>
        <v/>
      </c>
      <c r="O348" s="57">
        <f>IF(K348="Y",AVERAGEIFS($N$5:$N$504,$C$5:$C$504,C348),"")</f>
        <v/>
      </c>
      <c r="P348" s="57">
        <f>IF(K348="Y",N348-O348,"")</f>
        <v/>
      </c>
      <c r="Q348" s="37">
        <f>IF(G348="N",COUNTIFS($F$5:$F$504,F348),"")</f>
        <v/>
      </c>
      <c r="R348" s="37">
        <f>IF(G348="N",COUNTIFS($F$5:$F$504,F348,$C$5:$C$504,C348)-1,"")</f>
        <v/>
      </c>
      <c r="S348" s="57">
        <f>IF(G348="N",LN(Q348),"")</f>
        <v/>
      </c>
      <c r="T348" s="57">
        <f>IF(G348="N",LN(1+R348),"")</f>
        <v/>
      </c>
      <c r="U348" s="39">
        <f>IF(AND(K348="Y",ISNUMBER(J348)),(1+L348)/(1+J348)-1,"")</f>
        <v/>
      </c>
      <c r="V348" s="57">
        <f>IF(ISNUMBER(U348),LN(1+U348),"")</f>
        <v/>
      </c>
      <c r="W348" s="57">
        <f>IF(ISNUMBER(V348),MAX(MIN(V348,Assumptions!$C$9),Assumptions!$B$9),"")</f>
        <v/>
      </c>
      <c r="X348" s="57">
        <f>IF(AND(K348="Y",ISNUMBER(J348)),LN(1+J348),"")</f>
        <v/>
      </c>
      <c r="Y348" s="57">
        <f>IF(ISNUMBER(X348),MAX(MIN(X348,Assumptions!$C$10),Assumptions!$B$10),"")</f>
        <v/>
      </c>
      <c r="Z348" s="57">
        <f>IF(ISNUMBER(W348),W348-AVERAGEIFS($W$5:$W$504,$C$5:$C$504,C348),"")</f>
        <v/>
      </c>
      <c r="AA348" s="57">
        <f>IF(ISNUMBER(Y348),Y348-AVERAGEIFS($Y$5:$Y$504,$C$5:$C$504,C348),"")</f>
        <v/>
      </c>
    </row>
    <row r="349" ht="15" customHeight="1" s="74">
      <c r="A349" s="56" t="inlineStr">
        <is>
          <t>WAB</t>
        </is>
      </c>
      <c r="B349" s="56" t="inlineStr">
        <is>
          <t>Wabtec</t>
        </is>
      </c>
      <c r="C349" s="56" t="inlineStr">
        <is>
          <t>Industrials</t>
        </is>
      </c>
      <c r="D349" s="56" t="inlineStr">
        <is>
          <t>Construction Machinery &amp; Heavy Transportation Equipment</t>
        </is>
      </c>
      <c r="E349" s="56" t="inlineStr">
        <is>
          <t>Pittsburgh, Pennsylvania</t>
        </is>
      </c>
      <c r="F349" s="37">
        <f>IFERROR(VLOOKUP(E349,Metro_Map!$A$4:$B$187,2,FALSE()),E349)</f>
        <v/>
      </c>
      <c r="G349" s="37">
        <f>IF(F349="Foreign domicile","Y","N")</f>
        <v/>
      </c>
      <c r="H349" s="59" t="n">
        <v>161.15</v>
      </c>
      <c r="I349" s="59" t="n">
        <v>286.49</v>
      </c>
      <c r="J349" s="60" t="n">
        <v>0.4866632071</v>
      </c>
      <c r="K349" s="37">
        <f>IF(AND(ISNUMBER(H349),ISNUMBER(I349)),"Y","N")</f>
        <v/>
      </c>
      <c r="L349" s="39">
        <f>IF(K349="Y",I349/H349-1,"")</f>
        <v/>
      </c>
      <c r="M349" s="57">
        <f>IF(K349="Y",LN(1+L349),"")</f>
        <v/>
      </c>
      <c r="N349" s="57">
        <f>IF(K349="Y",MAX(MIN(M349,Assumptions!$C$8),Assumptions!$B$8),"")</f>
        <v/>
      </c>
      <c r="O349" s="57">
        <f>IF(K349="Y",AVERAGEIFS($N$5:$N$504,$C$5:$C$504,C349),"")</f>
        <v/>
      </c>
      <c r="P349" s="57">
        <f>IF(K349="Y",N349-O349,"")</f>
        <v/>
      </c>
      <c r="Q349" s="37">
        <f>IF(G349="N",COUNTIFS($F$5:$F$504,F349),"")</f>
        <v/>
      </c>
      <c r="R349" s="37">
        <f>IF(G349="N",COUNTIFS($F$5:$F$504,F349,$C$5:$C$504,C349)-1,"")</f>
        <v/>
      </c>
      <c r="S349" s="57">
        <f>IF(G349="N",LN(Q349),"")</f>
        <v/>
      </c>
      <c r="T349" s="57">
        <f>IF(G349="N",LN(1+R349),"")</f>
        <v/>
      </c>
      <c r="U349" s="39">
        <f>IF(AND(K349="Y",ISNUMBER(J349)),(1+L349)/(1+J349)-1,"")</f>
        <v/>
      </c>
      <c r="V349" s="57">
        <f>IF(ISNUMBER(U349),LN(1+U349),"")</f>
        <v/>
      </c>
      <c r="W349" s="57">
        <f>IF(ISNUMBER(V349),MAX(MIN(V349,Assumptions!$C$9),Assumptions!$B$9),"")</f>
        <v/>
      </c>
      <c r="X349" s="57">
        <f>IF(AND(K349="Y",ISNUMBER(J349)),LN(1+J349),"")</f>
        <v/>
      </c>
      <c r="Y349" s="57">
        <f>IF(ISNUMBER(X349),MAX(MIN(X349,Assumptions!$C$10),Assumptions!$B$10),"")</f>
        <v/>
      </c>
      <c r="Z349" s="57">
        <f>IF(ISNUMBER(W349),W349-AVERAGEIFS($W$5:$W$504,$C$5:$C$504,C349),"")</f>
        <v/>
      </c>
      <c r="AA349" s="57">
        <f>IF(ISNUMBER(Y349),Y349-AVERAGEIFS($Y$5:$Y$504,$C$5:$C$504,C349),"")</f>
        <v/>
      </c>
    </row>
    <row r="350" ht="15" customHeight="1" s="74">
      <c r="A350" s="56" t="inlineStr">
        <is>
          <t>CFG</t>
        </is>
      </c>
      <c r="B350" s="56" t="inlineStr">
        <is>
          <t>Citizens Financial Group</t>
        </is>
      </c>
      <c r="C350" s="56" t="inlineStr">
        <is>
          <t>Financials</t>
        </is>
      </c>
      <c r="D350" s="56" t="inlineStr">
        <is>
          <t>Regional Banks</t>
        </is>
      </c>
      <c r="E350" s="56" t="inlineStr">
        <is>
          <t>Providence, Rhode Island</t>
        </is>
      </c>
      <c r="F350" s="37">
        <f>IFERROR(VLOOKUP(E350,Metro_Map!$A$4:$B$187,2,FALSE()),E350)</f>
        <v/>
      </c>
      <c r="G350" s="37">
        <f>IF(F350="Foreign domicile","Y","N")</f>
        <v/>
      </c>
      <c r="H350" s="59" t="n">
        <v>42.67</v>
      </c>
      <c r="I350" s="59" t="n">
        <v>62.57</v>
      </c>
      <c r="J350" s="60" t="n">
        <v>0.5045002369</v>
      </c>
      <c r="K350" s="37">
        <f>IF(AND(ISNUMBER(H350),ISNUMBER(I350)),"Y","N")</f>
        <v/>
      </c>
      <c r="L350" s="39">
        <f>IF(K350="Y",I350/H350-1,"")</f>
        <v/>
      </c>
      <c r="M350" s="57">
        <f>IF(K350="Y",LN(1+L350),"")</f>
        <v/>
      </c>
      <c r="N350" s="57">
        <f>IF(K350="Y",MAX(MIN(M350,Assumptions!$C$8),Assumptions!$B$8),"")</f>
        <v/>
      </c>
      <c r="O350" s="57">
        <f>IF(K350="Y",AVERAGEIFS($N$5:$N$504,$C$5:$C$504,C350),"")</f>
        <v/>
      </c>
      <c r="P350" s="57">
        <f>IF(K350="Y",N350-O350,"")</f>
        <v/>
      </c>
      <c r="Q350" s="37">
        <f>IF(G350="N",COUNTIFS($F$5:$F$504,F350),"")</f>
        <v/>
      </c>
      <c r="R350" s="37">
        <f>IF(G350="N",COUNTIFS($F$5:$F$504,F350,$C$5:$C$504,C350)-1,"")</f>
        <v/>
      </c>
      <c r="S350" s="57">
        <f>IF(G350="N",LN(Q350),"")</f>
        <v/>
      </c>
      <c r="T350" s="57">
        <f>IF(G350="N",LN(1+R350),"")</f>
        <v/>
      </c>
      <c r="U350" s="39">
        <f>IF(AND(K350="Y",ISNUMBER(J350)),(1+L350)/(1+J350)-1,"")</f>
        <v/>
      </c>
      <c r="V350" s="57">
        <f>IF(ISNUMBER(U350),LN(1+U350),"")</f>
        <v/>
      </c>
      <c r="W350" s="57">
        <f>IF(ISNUMBER(V350),MAX(MIN(V350,Assumptions!$C$9),Assumptions!$B$9),"")</f>
        <v/>
      </c>
      <c r="X350" s="57">
        <f>IF(AND(K350="Y",ISNUMBER(J350)),LN(1+J350),"")</f>
        <v/>
      </c>
      <c r="Y350" s="57">
        <f>IF(ISNUMBER(X350),MAX(MIN(X350,Assumptions!$C$10),Assumptions!$B$10),"")</f>
        <v/>
      </c>
      <c r="Z350" s="57">
        <f>IF(ISNUMBER(W350),W350-AVERAGEIFS($W$5:$W$504,$C$5:$C$504,C350),"")</f>
        <v/>
      </c>
      <c r="AA350" s="57">
        <f>IF(ISNUMBER(Y350),Y350-AVERAGEIFS($Y$5:$Y$504,$C$5:$C$504,C350),"")</f>
        <v/>
      </c>
    </row>
    <row r="351" ht="15" customHeight="1" s="74">
      <c r="A351" s="56" t="inlineStr">
        <is>
          <t>CVS</t>
        </is>
      </c>
      <c r="B351" s="56" t="inlineStr">
        <is>
          <t>CVS Health</t>
        </is>
      </c>
      <c r="C351" s="56" t="inlineStr">
        <is>
          <t>Health Care</t>
        </is>
      </c>
      <c r="D351" s="56" t="inlineStr">
        <is>
          <t>Health Care Services</t>
        </is>
      </c>
      <c r="E351" s="56" t="inlineStr">
        <is>
          <t>Woonsocket, Rhode Island</t>
        </is>
      </c>
      <c r="F351" s="37">
        <f>IFERROR(VLOOKUP(E351,Metro_Map!$A$4:$B$187,2,FALSE()),E351)</f>
        <v/>
      </c>
      <c r="G351" s="37">
        <f>IF(F351="Foreign domicile","Y","N")</f>
        <v/>
      </c>
      <c r="H351" s="59" t="n">
        <v>60.33</v>
      </c>
      <c r="I351" s="59" t="n">
        <v>90.39</v>
      </c>
      <c r="J351" s="60" t="n">
        <v>0.6629924106</v>
      </c>
      <c r="K351" s="37">
        <f>IF(AND(ISNUMBER(H351),ISNUMBER(I351)),"Y","N")</f>
        <v/>
      </c>
      <c r="L351" s="39">
        <f>IF(K351="Y",I351/H351-1,"")</f>
        <v/>
      </c>
      <c r="M351" s="57">
        <f>IF(K351="Y",LN(1+L351),"")</f>
        <v/>
      </c>
      <c r="N351" s="57">
        <f>IF(K351="Y",MAX(MIN(M351,Assumptions!$C$8),Assumptions!$B$8),"")</f>
        <v/>
      </c>
      <c r="O351" s="57">
        <f>IF(K351="Y",AVERAGEIFS($N$5:$N$504,$C$5:$C$504,C351),"")</f>
        <v/>
      </c>
      <c r="P351" s="57">
        <f>IF(K351="Y",N351-O351,"")</f>
        <v/>
      </c>
      <c r="Q351" s="37">
        <f>IF(G351="N",COUNTIFS($F$5:$F$504,F351),"")</f>
        <v/>
      </c>
      <c r="R351" s="37">
        <f>IF(G351="N",COUNTIFS($F$5:$F$504,F351,$C$5:$C$504,C351)-1,"")</f>
        <v/>
      </c>
      <c r="S351" s="57">
        <f>IF(G351="N",LN(Q351),"")</f>
        <v/>
      </c>
      <c r="T351" s="57">
        <f>IF(G351="N",LN(1+R351),"")</f>
        <v/>
      </c>
      <c r="U351" s="39">
        <f>IF(AND(K351="Y",ISNUMBER(J351)),(1+L351)/(1+J351)-1,"")</f>
        <v/>
      </c>
      <c r="V351" s="57">
        <f>IF(ISNUMBER(U351),LN(1+U351),"")</f>
        <v/>
      </c>
      <c r="W351" s="57">
        <f>IF(ISNUMBER(V351),MAX(MIN(V351,Assumptions!$C$9),Assumptions!$B$9),"")</f>
        <v/>
      </c>
      <c r="X351" s="57">
        <f>IF(AND(K351="Y",ISNUMBER(J351)),LN(1+J351),"")</f>
        <v/>
      </c>
      <c r="Y351" s="57">
        <f>IF(ISNUMBER(X351),MAX(MIN(X351,Assumptions!$C$10),Assumptions!$B$10),"")</f>
        <v/>
      </c>
      <c r="Z351" s="57">
        <f>IF(ISNUMBER(W351),W351-AVERAGEIFS($W$5:$W$504,$C$5:$C$504,C351),"")</f>
        <v/>
      </c>
      <c r="AA351" s="57">
        <f>IF(ISNUMBER(Y351),Y351-AVERAGEIFS($Y$5:$Y$504,$C$5:$C$504,C351),"")</f>
        <v/>
      </c>
    </row>
    <row r="352" ht="15" customHeight="1" s="74">
      <c r="A352" s="56" t="inlineStr">
        <is>
          <t>HAS</t>
        </is>
      </c>
      <c r="B352" s="56" t="inlineStr">
        <is>
          <t>Hasbro</t>
        </is>
      </c>
      <c r="C352" s="56" t="inlineStr">
        <is>
          <t>Consumer Discretionary</t>
        </is>
      </c>
      <c r="D352" s="56" t="inlineStr">
        <is>
          <t>Leisure Products</t>
        </is>
      </c>
      <c r="E352" s="56" t="inlineStr">
        <is>
          <t>Pawtucket, Rhode Island</t>
        </is>
      </c>
      <c r="F352" s="37">
        <f>IFERROR(VLOOKUP(E352,Metro_Map!$A$4:$B$187,2,FALSE()),E352)</f>
        <v/>
      </c>
      <c r="G352" s="37">
        <f>IF(F352="Foreign domicile","Y","N")</f>
        <v/>
      </c>
      <c r="H352" s="59" t="n">
        <v>64.45999999999999</v>
      </c>
      <c r="I352" s="59" t="n">
        <v>95.45999999999999</v>
      </c>
      <c r="J352" s="60" t="n">
        <v>0.4755077658</v>
      </c>
      <c r="K352" s="37">
        <f>IF(AND(ISNUMBER(H352),ISNUMBER(I352)),"Y","N")</f>
        <v/>
      </c>
      <c r="L352" s="39">
        <f>IF(K352="Y",I352/H352-1,"")</f>
        <v/>
      </c>
      <c r="M352" s="57">
        <f>IF(K352="Y",LN(1+L352),"")</f>
        <v/>
      </c>
      <c r="N352" s="57">
        <f>IF(K352="Y",MAX(MIN(M352,Assumptions!$C$8),Assumptions!$B$8),"")</f>
        <v/>
      </c>
      <c r="O352" s="57">
        <f>IF(K352="Y",AVERAGEIFS($N$5:$N$504,$C$5:$C$504,C352),"")</f>
        <v/>
      </c>
      <c r="P352" s="57">
        <f>IF(K352="Y",N352-O352,"")</f>
        <v/>
      </c>
      <c r="Q352" s="37">
        <f>IF(G352="N",COUNTIFS($F$5:$F$504,F352),"")</f>
        <v/>
      </c>
      <c r="R352" s="37">
        <f>IF(G352="N",COUNTIFS($F$5:$F$504,F352,$C$5:$C$504,C352)-1,"")</f>
        <v/>
      </c>
      <c r="S352" s="57">
        <f>IF(G352="N",LN(Q352),"")</f>
        <v/>
      </c>
      <c r="T352" s="57">
        <f>IF(G352="N",LN(1+R352),"")</f>
        <v/>
      </c>
      <c r="U352" s="39">
        <f>IF(AND(K352="Y",ISNUMBER(J352)),(1+L352)/(1+J352)-1,"")</f>
        <v/>
      </c>
      <c r="V352" s="57">
        <f>IF(ISNUMBER(U352),LN(1+U352),"")</f>
        <v/>
      </c>
      <c r="W352" s="57">
        <f>IF(ISNUMBER(V352),MAX(MIN(V352,Assumptions!$C$9),Assumptions!$B$9),"")</f>
        <v/>
      </c>
      <c r="X352" s="57">
        <f>IF(AND(K352="Y",ISNUMBER(J352)),LN(1+J352),"")</f>
        <v/>
      </c>
      <c r="Y352" s="57">
        <f>IF(ISNUMBER(X352),MAX(MIN(X352,Assumptions!$C$10),Assumptions!$B$10),"")</f>
        <v/>
      </c>
      <c r="Z352" s="57">
        <f>IF(ISNUMBER(W352),W352-AVERAGEIFS($W$5:$W$504,$C$5:$C$504,C352),"")</f>
        <v/>
      </c>
      <c r="AA352" s="57">
        <f>IF(ISNUMBER(Y352),Y352-AVERAGEIFS($Y$5:$Y$504,$C$5:$C$504,C352),"")</f>
        <v/>
      </c>
    </row>
    <row r="353" ht="15" customHeight="1" s="74">
      <c r="A353" s="56" t="inlineStr">
        <is>
          <t>TXT</t>
        </is>
      </c>
      <c r="B353" s="56" t="inlineStr">
        <is>
          <t>Textron</t>
        </is>
      </c>
      <c r="C353" s="56" t="inlineStr">
        <is>
          <t>Industrials</t>
        </is>
      </c>
      <c r="D353" s="56" t="inlineStr">
        <is>
          <t>Aerospace &amp; Defense</t>
        </is>
      </c>
      <c r="E353" s="56" t="inlineStr">
        <is>
          <t>Providence, Rhode Island</t>
        </is>
      </c>
      <c r="F353" s="37">
        <f>IFERROR(VLOOKUP(E353,Metro_Map!$A$4:$B$187,2,FALSE()),E353)</f>
        <v/>
      </c>
      <c r="G353" s="37">
        <f>IF(F353="Foreign domicile","Y","N")</f>
        <v/>
      </c>
      <c r="H353" s="59" t="n">
        <v>92.90000000000001</v>
      </c>
      <c r="I353" s="59" t="n">
        <v>73.8</v>
      </c>
      <c r="J353" s="60" t="n">
        <v>-0.09587233021</v>
      </c>
      <c r="K353" s="37">
        <f>IF(AND(ISNUMBER(H353),ISNUMBER(I353)),"Y","N")</f>
        <v/>
      </c>
      <c r="L353" s="39">
        <f>IF(K353="Y",I353/H353-1,"")</f>
        <v/>
      </c>
      <c r="M353" s="57">
        <f>IF(K353="Y",LN(1+L353),"")</f>
        <v/>
      </c>
      <c r="N353" s="57">
        <f>IF(K353="Y",MAX(MIN(M353,Assumptions!$C$8),Assumptions!$B$8),"")</f>
        <v/>
      </c>
      <c r="O353" s="57">
        <f>IF(K353="Y",AVERAGEIFS($N$5:$N$504,$C$5:$C$504,C353),"")</f>
        <v/>
      </c>
      <c r="P353" s="57">
        <f>IF(K353="Y",N353-O353,"")</f>
        <v/>
      </c>
      <c r="Q353" s="37">
        <f>IF(G353="N",COUNTIFS($F$5:$F$504,F353),"")</f>
        <v/>
      </c>
      <c r="R353" s="37">
        <f>IF(G353="N",COUNTIFS($F$5:$F$504,F353,$C$5:$C$504,C353)-1,"")</f>
        <v/>
      </c>
      <c r="S353" s="57">
        <f>IF(G353="N",LN(Q353),"")</f>
        <v/>
      </c>
      <c r="T353" s="57">
        <f>IF(G353="N",LN(1+R353),"")</f>
        <v/>
      </c>
      <c r="U353" s="39">
        <f>IF(AND(K353="Y",ISNUMBER(J353)),(1+L353)/(1+J353)-1,"")</f>
        <v/>
      </c>
      <c r="V353" s="57">
        <f>IF(ISNUMBER(U353),LN(1+U353),"")</f>
        <v/>
      </c>
      <c r="W353" s="57">
        <f>IF(ISNUMBER(V353),MAX(MIN(V353,Assumptions!$C$9),Assumptions!$B$9),"")</f>
        <v/>
      </c>
      <c r="X353" s="57">
        <f>IF(AND(K353="Y",ISNUMBER(J353)),LN(1+J353),"")</f>
        <v/>
      </c>
      <c r="Y353" s="57">
        <f>IF(ISNUMBER(X353),MAX(MIN(X353,Assumptions!$C$10),Assumptions!$B$10),"")</f>
        <v/>
      </c>
      <c r="Z353" s="57">
        <f>IF(ISNUMBER(W353),W353-AVERAGEIFS($W$5:$W$504,$C$5:$C$504,C353),"")</f>
        <v/>
      </c>
      <c r="AA353" s="57">
        <f>IF(ISNUMBER(Y353),Y353-AVERAGEIFS($Y$5:$Y$504,$C$5:$C$504,C353),"")</f>
        <v/>
      </c>
    </row>
    <row r="354" ht="15" customHeight="1" s="74">
      <c r="A354" s="56" t="inlineStr">
        <is>
          <t>MLM</t>
        </is>
      </c>
      <c r="B354" s="56" t="inlineStr">
        <is>
          <t>Martin Marietta Materials</t>
        </is>
      </c>
      <c r="C354" s="56" t="inlineStr">
        <is>
          <t>Materials</t>
        </is>
      </c>
      <c r="D354" s="56" t="inlineStr">
        <is>
          <t>Construction Materials</t>
        </is>
      </c>
      <c r="E354" s="56" t="inlineStr">
        <is>
          <t>Raleigh, North Carolina</t>
        </is>
      </c>
      <c r="F354" s="37">
        <f>IFERROR(VLOOKUP(E354,Metro_Map!$A$4:$B$187,2,FALSE()),E354)</f>
        <v/>
      </c>
      <c r="G354" s="37">
        <f>IF(F354="Foreign domicile","Y","N")</f>
        <v/>
      </c>
      <c r="H354" s="59" t="n">
        <v>593.35</v>
      </c>
      <c r="I354" s="59" t="n">
        <v>471.1</v>
      </c>
      <c r="J354" s="60" t="n">
        <v>-0.1532651239</v>
      </c>
      <c r="K354" s="37">
        <f>IF(AND(ISNUMBER(H354),ISNUMBER(I354)),"Y","N")</f>
        <v/>
      </c>
      <c r="L354" s="39">
        <f>IF(K354="Y",I354/H354-1,"")</f>
        <v/>
      </c>
      <c r="M354" s="57">
        <f>IF(K354="Y",LN(1+L354),"")</f>
        <v/>
      </c>
      <c r="N354" s="57">
        <f>IF(K354="Y",MAX(MIN(M354,Assumptions!$C$8),Assumptions!$B$8),"")</f>
        <v/>
      </c>
      <c r="O354" s="57">
        <f>IF(K354="Y",AVERAGEIFS($N$5:$N$504,$C$5:$C$504,C354),"")</f>
        <v/>
      </c>
      <c r="P354" s="57">
        <f>IF(K354="Y",N354-O354,"")</f>
        <v/>
      </c>
      <c r="Q354" s="37">
        <f>IF(G354="N",COUNTIFS($F$5:$F$504,F354),"")</f>
        <v/>
      </c>
      <c r="R354" s="37">
        <f>IF(G354="N",COUNTIFS($F$5:$F$504,F354,$C$5:$C$504,C354)-1,"")</f>
        <v/>
      </c>
      <c r="S354" s="57">
        <f>IF(G354="N",LN(Q354),"")</f>
        <v/>
      </c>
      <c r="T354" s="57">
        <f>IF(G354="N",LN(1+R354),"")</f>
        <v/>
      </c>
      <c r="U354" s="39">
        <f>IF(AND(K354="Y",ISNUMBER(J354)),(1+L354)/(1+J354)-1,"")</f>
        <v/>
      </c>
      <c r="V354" s="57">
        <f>IF(ISNUMBER(U354),LN(1+U354),"")</f>
        <v/>
      </c>
      <c r="W354" s="57">
        <f>IF(ISNUMBER(V354),MAX(MIN(V354,Assumptions!$C$9),Assumptions!$B$9),"")</f>
        <v/>
      </c>
      <c r="X354" s="57">
        <f>IF(AND(K354="Y",ISNUMBER(J354)),LN(1+J354),"")</f>
        <v/>
      </c>
      <c r="Y354" s="57">
        <f>IF(ISNUMBER(X354),MAX(MIN(X354,Assumptions!$C$10),Assumptions!$B$10),"")</f>
        <v/>
      </c>
      <c r="Z354" s="57">
        <f>IF(ISNUMBER(W354),W354-AVERAGEIFS($W$5:$W$504,$C$5:$C$504,C354),"")</f>
        <v/>
      </c>
      <c r="AA354" s="57">
        <f>IF(ISNUMBER(Y354),Y354-AVERAGEIFS($Y$5:$Y$504,$C$5:$C$504,C354),"")</f>
        <v/>
      </c>
    </row>
    <row r="355" ht="15" customHeight="1" s="74">
      <c r="A355" s="56" t="inlineStr">
        <is>
          <t>CZR</t>
        </is>
      </c>
      <c r="B355" s="56" t="inlineStr">
        <is>
          <t>Caesars Entertainment</t>
        </is>
      </c>
      <c r="C355" s="56" t="inlineStr">
        <is>
          <t>Consumer Discretionary</t>
        </is>
      </c>
      <c r="D355" s="56" t="inlineStr">
        <is>
          <t>Casinos &amp; Gaming</t>
        </is>
      </c>
      <c r="E355" s="56" t="inlineStr">
        <is>
          <t>Reno, Nevada</t>
        </is>
      </c>
      <c r="F355" s="37">
        <f>IFERROR(VLOOKUP(E355,Metro_Map!$A$4:$B$187,2,FALSE()),E355)</f>
        <v/>
      </c>
      <c r="G355" s="37">
        <f>IF(F355="Foreign domicile","Y","N")</f>
        <v/>
      </c>
      <c r="H355" s="59" t="n">
        <v>39.95</v>
      </c>
      <c r="I355" s="59" t="n">
        <v>29.3</v>
      </c>
      <c r="J355" s="60" t="n">
        <v>-0.2454240784</v>
      </c>
      <c r="K355" s="37">
        <f>IF(AND(ISNUMBER(H355),ISNUMBER(I355)),"Y","N")</f>
        <v/>
      </c>
      <c r="L355" s="39">
        <f>IF(K355="Y",I355/H355-1,"")</f>
        <v/>
      </c>
      <c r="M355" s="57">
        <f>IF(K355="Y",LN(1+L355),"")</f>
        <v/>
      </c>
      <c r="N355" s="57">
        <f>IF(K355="Y",MAX(MIN(M355,Assumptions!$C$8),Assumptions!$B$8),"")</f>
        <v/>
      </c>
      <c r="O355" s="57">
        <f>IF(K355="Y",AVERAGEIFS($N$5:$N$504,$C$5:$C$504,C355),"")</f>
        <v/>
      </c>
      <c r="P355" s="57">
        <f>IF(K355="Y",N355-O355,"")</f>
        <v/>
      </c>
      <c r="Q355" s="37">
        <f>IF(G355="N",COUNTIFS($F$5:$F$504,F355),"")</f>
        <v/>
      </c>
      <c r="R355" s="37">
        <f>IF(G355="N",COUNTIFS($F$5:$F$504,F355,$C$5:$C$504,C355)-1,"")</f>
        <v/>
      </c>
      <c r="S355" s="57">
        <f>IF(G355="N",LN(Q355),"")</f>
        <v/>
      </c>
      <c r="T355" s="57">
        <f>IF(G355="N",LN(1+R355),"")</f>
        <v/>
      </c>
      <c r="U355" s="39">
        <f>IF(AND(K355="Y",ISNUMBER(J355)),(1+L355)/(1+J355)-1,"")</f>
        <v/>
      </c>
      <c r="V355" s="57">
        <f>IF(ISNUMBER(U355),LN(1+U355),"")</f>
        <v/>
      </c>
      <c r="W355" s="57">
        <f>IF(ISNUMBER(V355),MAX(MIN(V355,Assumptions!$C$9),Assumptions!$B$9),"")</f>
        <v/>
      </c>
      <c r="X355" s="57">
        <f>IF(AND(K355="Y",ISNUMBER(J355)),LN(1+J355),"")</f>
        <v/>
      </c>
      <c r="Y355" s="57">
        <f>IF(ISNUMBER(X355),MAX(MIN(X355,Assumptions!$C$10),Assumptions!$B$10),"")</f>
        <v/>
      </c>
      <c r="Z355" s="57">
        <f>IF(ISNUMBER(W355),W355-AVERAGEIFS($W$5:$W$504,$C$5:$C$504,C355),"")</f>
        <v/>
      </c>
      <c r="AA355" s="57">
        <f>IF(ISNUMBER(Y355),Y355-AVERAGEIFS($Y$5:$Y$504,$C$5:$C$504,C355),"")</f>
        <v/>
      </c>
    </row>
    <row r="356" ht="15" customHeight="1" s="74">
      <c r="A356" s="56" t="inlineStr">
        <is>
          <t>D</t>
        </is>
      </c>
      <c r="B356" s="56" t="inlineStr">
        <is>
          <t>Dominion Energy</t>
        </is>
      </c>
      <c r="C356" s="56" t="inlineStr">
        <is>
          <t>Utilities</t>
        </is>
      </c>
      <c r="D356" s="56" t="inlineStr">
        <is>
          <t>Multi-Utilities</t>
        </is>
      </c>
      <c r="E356" s="56" t="inlineStr">
        <is>
          <t>Richmond, Virginia</t>
        </is>
      </c>
      <c r="F356" s="37">
        <f>IFERROR(VLOOKUP(E356,Metro_Map!$A$4:$B$187,2,FALSE()),E356)</f>
        <v/>
      </c>
      <c r="G356" s="37">
        <f>IF(F356="Foreign domicile","Y","N")</f>
        <v/>
      </c>
      <c r="H356" s="59" t="n">
        <v>53.46</v>
      </c>
      <c r="I356" s="59" t="n">
        <v>62.8</v>
      </c>
      <c r="J356" s="60" t="n">
        <v>0.07219662058</v>
      </c>
      <c r="K356" s="37">
        <f>IF(AND(ISNUMBER(H356),ISNUMBER(I356)),"Y","N")</f>
        <v/>
      </c>
      <c r="L356" s="39">
        <f>IF(K356="Y",I356/H356-1,"")</f>
        <v/>
      </c>
      <c r="M356" s="57">
        <f>IF(K356="Y",LN(1+L356),"")</f>
        <v/>
      </c>
      <c r="N356" s="57">
        <f>IF(K356="Y",MAX(MIN(M356,Assumptions!$C$8),Assumptions!$B$8),"")</f>
        <v/>
      </c>
      <c r="O356" s="57">
        <f>IF(K356="Y",AVERAGEIFS($N$5:$N$504,$C$5:$C$504,C356),"")</f>
        <v/>
      </c>
      <c r="P356" s="57">
        <f>IF(K356="Y",N356-O356,"")</f>
        <v/>
      </c>
      <c r="Q356" s="37">
        <f>IF(G356="N",COUNTIFS($F$5:$F$504,F356),"")</f>
        <v/>
      </c>
      <c r="R356" s="37">
        <f>IF(G356="N",COUNTIFS($F$5:$F$504,F356,$C$5:$C$504,C356)-1,"")</f>
        <v/>
      </c>
      <c r="S356" s="57">
        <f>IF(G356="N",LN(Q356),"")</f>
        <v/>
      </c>
      <c r="T356" s="57">
        <f>IF(G356="N",LN(1+R356),"")</f>
        <v/>
      </c>
      <c r="U356" s="39">
        <f>IF(AND(K356="Y",ISNUMBER(J356)),(1+L356)/(1+J356)-1,"")</f>
        <v/>
      </c>
      <c r="V356" s="57">
        <f>IF(ISNUMBER(U356),LN(1+U356),"")</f>
        <v/>
      </c>
      <c r="W356" s="57">
        <f>IF(ISNUMBER(V356),MAX(MIN(V356,Assumptions!$C$9),Assumptions!$B$9),"")</f>
        <v/>
      </c>
      <c r="X356" s="57">
        <f>IF(AND(K356="Y",ISNUMBER(J356)),LN(1+J356),"")</f>
        <v/>
      </c>
      <c r="Y356" s="57">
        <f>IF(ISNUMBER(X356),MAX(MIN(X356,Assumptions!$C$10),Assumptions!$B$10),"")</f>
        <v/>
      </c>
      <c r="Z356" s="57">
        <f>IF(ISNUMBER(W356),W356-AVERAGEIFS($W$5:$W$504,$C$5:$C$504,C356),"")</f>
        <v/>
      </c>
      <c r="AA356" s="57">
        <f>IF(ISNUMBER(Y356),Y356-AVERAGEIFS($Y$5:$Y$504,$C$5:$C$504,C356),"")</f>
        <v/>
      </c>
    </row>
    <row r="357" ht="15" customHeight="1" s="74">
      <c r="A357" s="56" t="inlineStr">
        <is>
          <t>KMX</t>
        </is>
      </c>
      <c r="B357" s="56" t="inlineStr">
        <is>
          <t>CarMax</t>
        </is>
      </c>
      <c r="C357" s="56" t="inlineStr">
        <is>
          <t>Consumer Discretionary</t>
        </is>
      </c>
      <c r="D357" s="56" t="inlineStr">
        <is>
          <t>Automotive Retail</t>
        </is>
      </c>
      <c r="E357" s="56" t="inlineStr">
        <is>
          <t>Richmond, Virginia</t>
        </is>
      </c>
      <c r="F357" s="37">
        <f>IFERROR(VLOOKUP(E357,Metro_Map!$A$4:$B$187,2,FALSE()),E357)</f>
        <v/>
      </c>
      <c r="G357" s="37">
        <f>IF(F357="Foreign domicile","Y","N")</f>
        <v/>
      </c>
      <c r="H357" s="59" t="n">
        <v>84.44</v>
      </c>
      <c r="I357" s="59" t="n">
        <v>49.82</v>
      </c>
      <c r="J357" s="60" t="n">
        <v>-0.2979558684</v>
      </c>
      <c r="K357" s="37">
        <f>IF(AND(ISNUMBER(H357),ISNUMBER(I357)),"Y","N")</f>
        <v/>
      </c>
      <c r="L357" s="39">
        <f>IF(K357="Y",I357/H357-1,"")</f>
        <v/>
      </c>
      <c r="M357" s="57">
        <f>IF(K357="Y",LN(1+L357),"")</f>
        <v/>
      </c>
      <c r="N357" s="57">
        <f>IF(K357="Y",MAX(MIN(M357,Assumptions!$C$8),Assumptions!$B$8),"")</f>
        <v/>
      </c>
      <c r="O357" s="57">
        <f>IF(K357="Y",AVERAGEIFS($N$5:$N$504,$C$5:$C$504,C357),"")</f>
        <v/>
      </c>
      <c r="P357" s="57">
        <f>IF(K357="Y",N357-O357,"")</f>
        <v/>
      </c>
      <c r="Q357" s="37">
        <f>IF(G357="N",COUNTIFS($F$5:$F$504,F357),"")</f>
        <v/>
      </c>
      <c r="R357" s="37">
        <f>IF(G357="N",COUNTIFS($F$5:$F$504,F357,$C$5:$C$504,C357)-1,"")</f>
        <v/>
      </c>
      <c r="S357" s="57">
        <f>IF(G357="N",LN(Q357),"")</f>
        <v/>
      </c>
      <c r="T357" s="57">
        <f>IF(G357="N",LN(1+R357),"")</f>
        <v/>
      </c>
      <c r="U357" s="39">
        <f>IF(AND(K357="Y",ISNUMBER(J357)),(1+L357)/(1+J357)-1,"")</f>
        <v/>
      </c>
      <c r="V357" s="57">
        <f>IF(ISNUMBER(U357),LN(1+U357),"")</f>
        <v/>
      </c>
      <c r="W357" s="57">
        <f>IF(ISNUMBER(V357),MAX(MIN(V357,Assumptions!$C$9),Assumptions!$B$9),"")</f>
        <v/>
      </c>
      <c r="X357" s="57">
        <f>IF(AND(K357="Y",ISNUMBER(J357)),LN(1+J357),"")</f>
        <v/>
      </c>
      <c r="Y357" s="57">
        <f>IF(ISNUMBER(X357),MAX(MIN(X357,Assumptions!$C$10),Assumptions!$B$10),"")</f>
        <v/>
      </c>
      <c r="Z357" s="57">
        <f>IF(ISNUMBER(W357),W357-AVERAGEIFS($W$5:$W$504,$C$5:$C$504,C357),"")</f>
        <v/>
      </c>
      <c r="AA357" s="57">
        <f>IF(ISNUMBER(Y357),Y357-AVERAGEIFS($Y$5:$Y$504,$C$5:$C$504,C357),"")</f>
        <v/>
      </c>
    </row>
    <row r="358" ht="15" customHeight="1" s="74">
      <c r="A358" s="56" t="inlineStr">
        <is>
          <t>MO</t>
        </is>
      </c>
      <c r="B358" s="56" t="inlineStr">
        <is>
          <t>Altria</t>
        </is>
      </c>
      <c r="C358" s="56" t="inlineStr">
        <is>
          <t>Consumer Staples</t>
        </is>
      </c>
      <c r="D358" s="56" t="inlineStr">
        <is>
          <t>Tobacco</t>
        </is>
      </c>
      <c r="E358" s="56" t="inlineStr">
        <is>
          <t>Richmond, Virginia</t>
        </is>
      </c>
      <c r="F358" s="37">
        <f>IFERROR(VLOOKUP(E358,Metro_Map!$A$4:$B$187,2,FALSE()),E358)</f>
        <v/>
      </c>
      <c r="G358" s="37">
        <f>IF(F358="Foreign domicile","Y","N")</f>
        <v/>
      </c>
      <c r="H358" s="59" t="n">
        <v>49.01</v>
      </c>
      <c r="I358" s="59" t="n">
        <v>73.13</v>
      </c>
      <c r="J358" s="60" t="n">
        <v>0.3622439564</v>
      </c>
      <c r="K358" s="37">
        <f>IF(AND(ISNUMBER(H358),ISNUMBER(I358)),"Y","N")</f>
        <v/>
      </c>
      <c r="L358" s="39">
        <f>IF(K358="Y",I358/H358-1,"")</f>
        <v/>
      </c>
      <c r="M358" s="57">
        <f>IF(K358="Y",LN(1+L358),"")</f>
        <v/>
      </c>
      <c r="N358" s="57">
        <f>IF(K358="Y",MAX(MIN(M358,Assumptions!$C$8),Assumptions!$B$8),"")</f>
        <v/>
      </c>
      <c r="O358" s="57">
        <f>IF(K358="Y",AVERAGEIFS($N$5:$N$504,$C$5:$C$504,C358),"")</f>
        <v/>
      </c>
      <c r="P358" s="57">
        <f>IF(K358="Y",N358-O358,"")</f>
        <v/>
      </c>
      <c r="Q358" s="37">
        <f>IF(G358="N",COUNTIFS($F$5:$F$504,F358),"")</f>
        <v/>
      </c>
      <c r="R358" s="37">
        <f>IF(G358="N",COUNTIFS($F$5:$F$504,F358,$C$5:$C$504,C358)-1,"")</f>
        <v/>
      </c>
      <c r="S358" s="57">
        <f>IF(G358="N",LN(Q358),"")</f>
        <v/>
      </c>
      <c r="T358" s="57">
        <f>IF(G358="N",LN(1+R358),"")</f>
        <v/>
      </c>
      <c r="U358" s="39">
        <f>IF(AND(K358="Y",ISNUMBER(J358)),(1+L358)/(1+J358)-1,"")</f>
        <v/>
      </c>
      <c r="V358" s="57">
        <f>IF(ISNUMBER(U358),LN(1+U358),"")</f>
        <v/>
      </c>
      <c r="W358" s="57">
        <f>IF(ISNUMBER(V358),MAX(MIN(V358,Assumptions!$C$9),Assumptions!$B$9),"")</f>
        <v/>
      </c>
      <c r="X358" s="57">
        <f>IF(AND(K358="Y",ISNUMBER(J358)),LN(1+J358),"")</f>
        <v/>
      </c>
      <c r="Y358" s="57">
        <f>IF(ISNUMBER(X358),MAX(MIN(X358,Assumptions!$C$10),Assumptions!$B$10),"")</f>
        <v/>
      </c>
      <c r="Z358" s="57">
        <f>IF(ISNUMBER(W358),W358-AVERAGEIFS($W$5:$W$504,$C$5:$C$504,C358),"")</f>
        <v/>
      </c>
      <c r="AA358" s="57">
        <f>IF(ISNUMBER(Y358),Y358-AVERAGEIFS($Y$5:$Y$504,$C$5:$C$504,C358),"")</f>
        <v/>
      </c>
    </row>
    <row r="359" ht="15" customHeight="1" s="74">
      <c r="A359" s="56" t="inlineStr">
        <is>
          <t>STZ</t>
        </is>
      </c>
      <c r="B359" s="56" t="inlineStr">
        <is>
          <t>Constellation Brands</t>
        </is>
      </c>
      <c r="C359" s="56" t="inlineStr">
        <is>
          <t>Consumer Staples</t>
        </is>
      </c>
      <c r="D359" s="56" t="inlineStr">
        <is>
          <t>Distillers &amp; Vintners</t>
        </is>
      </c>
      <c r="E359" s="56" t="inlineStr">
        <is>
          <t>Rochester, New York</t>
        </is>
      </c>
      <c r="F359" s="37">
        <f>IFERROR(VLOOKUP(E359,Metro_Map!$A$4:$B$187,2,FALSE()),E359)</f>
        <v/>
      </c>
      <c r="G359" s="37">
        <f>IF(F359="Foreign domicile","Y","N")</f>
        <v/>
      </c>
      <c r="H359" s="59" t="n">
        <v>245.16</v>
      </c>
      <c r="I359" s="59" t="n">
        <v>127.41</v>
      </c>
      <c r="J359" s="60" t="n">
        <v>-0.4529622602</v>
      </c>
      <c r="K359" s="37">
        <f>IF(AND(ISNUMBER(H359),ISNUMBER(I359)),"Y","N")</f>
        <v/>
      </c>
      <c r="L359" s="39">
        <f>IF(K359="Y",I359/H359-1,"")</f>
        <v/>
      </c>
      <c r="M359" s="57">
        <f>IF(K359="Y",LN(1+L359),"")</f>
        <v/>
      </c>
      <c r="N359" s="57">
        <f>IF(K359="Y",MAX(MIN(M359,Assumptions!$C$8),Assumptions!$B$8),"")</f>
        <v/>
      </c>
      <c r="O359" s="57">
        <f>IF(K359="Y",AVERAGEIFS($N$5:$N$504,$C$5:$C$504,C359),"")</f>
        <v/>
      </c>
      <c r="P359" s="57">
        <f>IF(K359="Y",N359-O359,"")</f>
        <v/>
      </c>
      <c r="Q359" s="37">
        <f>IF(G359="N",COUNTIFS($F$5:$F$504,F359),"")</f>
        <v/>
      </c>
      <c r="R359" s="37">
        <f>IF(G359="N",COUNTIFS($F$5:$F$504,F359,$C$5:$C$504,C359)-1,"")</f>
        <v/>
      </c>
      <c r="S359" s="57">
        <f>IF(G359="N",LN(Q359),"")</f>
        <v/>
      </c>
      <c r="T359" s="57">
        <f>IF(G359="N",LN(1+R359),"")</f>
        <v/>
      </c>
      <c r="U359" s="39">
        <f>IF(AND(K359="Y",ISNUMBER(J359)),(1+L359)/(1+J359)-1,"")</f>
        <v/>
      </c>
      <c r="V359" s="57">
        <f>IF(ISNUMBER(U359),LN(1+U359),"")</f>
        <v/>
      </c>
      <c r="W359" s="57">
        <f>IF(ISNUMBER(V359),MAX(MIN(V359,Assumptions!$C$9),Assumptions!$B$9),"")</f>
        <v/>
      </c>
      <c r="X359" s="57">
        <f>IF(AND(K359="Y",ISNUMBER(J359)),LN(1+J359),"")</f>
        <v/>
      </c>
      <c r="Y359" s="57">
        <f>IF(ISNUMBER(X359),MAX(MIN(X359,Assumptions!$C$10),Assumptions!$B$10),"")</f>
        <v/>
      </c>
      <c r="Z359" s="57">
        <f>IF(ISNUMBER(W359),W359-AVERAGEIFS($W$5:$W$504,$C$5:$C$504,C359),"")</f>
        <v/>
      </c>
      <c r="AA359" s="57">
        <f>IF(ISNUMBER(Y359),Y359-AVERAGEIFS($Y$5:$Y$504,$C$5:$C$504,C359),"")</f>
        <v/>
      </c>
    </row>
    <row r="360" ht="15" customHeight="1" s="74">
      <c r="A360" s="56" t="inlineStr">
        <is>
          <t>A</t>
        </is>
      </c>
      <c r="B360" s="56" t="inlineStr">
        <is>
          <t>Agilent Technologies</t>
        </is>
      </c>
      <c r="C360" s="56" t="inlineStr">
        <is>
          <t>Health Care</t>
        </is>
      </c>
      <c r="D360" s="56" t="inlineStr">
        <is>
          <t>Life Sciences Tools &amp; Services</t>
        </is>
      </c>
      <c r="E360" s="56" t="inlineStr">
        <is>
          <t>Santa Clara, California</t>
        </is>
      </c>
      <c r="F360" s="37">
        <f>IFERROR(VLOOKUP(E360,Metro_Map!$A$4:$B$187,2,FALSE()),E360)</f>
        <v/>
      </c>
      <c r="G360" s="37">
        <f>IF(F360="Foreign domicile","Y","N")</f>
        <v/>
      </c>
      <c r="H360" s="59" t="n">
        <v>141.4</v>
      </c>
      <c r="I360" s="59" t="n">
        <v>174</v>
      </c>
      <c r="J360" s="60" t="n">
        <v>0.2554661349</v>
      </c>
      <c r="K360" s="37">
        <f>IF(AND(ISNUMBER(H360),ISNUMBER(I360)),"Y","N")</f>
        <v/>
      </c>
      <c r="L360" s="39">
        <f>IF(K360="Y",I360/H360-1,"")</f>
        <v/>
      </c>
      <c r="M360" s="57">
        <f>IF(K360="Y",LN(1+L360),"")</f>
        <v/>
      </c>
      <c r="N360" s="57">
        <f>IF(K360="Y",MAX(MIN(M360,Assumptions!$C$8),Assumptions!$B$8),"")</f>
        <v/>
      </c>
      <c r="O360" s="57">
        <f>IF(K360="Y",AVERAGEIFS($N$5:$N$504,$C$5:$C$504,C360),"")</f>
        <v/>
      </c>
      <c r="P360" s="57">
        <f>IF(K360="Y",N360-O360,"")</f>
        <v/>
      </c>
      <c r="Q360" s="37">
        <f>IF(G360="N",COUNTIFS($F$5:$F$504,F360),"")</f>
        <v/>
      </c>
      <c r="R360" s="37">
        <f>IF(G360="N",COUNTIFS($F$5:$F$504,F360,$C$5:$C$504,C360)-1,"")</f>
        <v/>
      </c>
      <c r="S360" s="57">
        <f>IF(G360="N",LN(Q360),"")</f>
        <v/>
      </c>
      <c r="T360" s="57">
        <f>IF(G360="N",LN(1+R360),"")</f>
        <v/>
      </c>
      <c r="U360" s="39">
        <f>IF(AND(K360="Y",ISNUMBER(J360)),(1+L360)/(1+J360)-1,"")</f>
        <v/>
      </c>
      <c r="V360" s="57">
        <f>IF(ISNUMBER(U360),LN(1+U360),"")</f>
        <v/>
      </c>
      <c r="W360" s="57">
        <f>IF(ISNUMBER(V360),MAX(MIN(V360,Assumptions!$C$9),Assumptions!$B$9),"")</f>
        <v/>
      </c>
      <c r="X360" s="57">
        <f>IF(AND(K360="Y",ISNUMBER(J360)),LN(1+J360),"")</f>
        <v/>
      </c>
      <c r="Y360" s="57">
        <f>IF(ISNUMBER(X360),MAX(MIN(X360,Assumptions!$C$10),Assumptions!$B$10),"")</f>
        <v/>
      </c>
      <c r="Z360" s="57">
        <f>IF(ISNUMBER(W360),W360-AVERAGEIFS($W$5:$W$504,$C$5:$C$504,C360),"")</f>
        <v/>
      </c>
      <c r="AA360" s="57">
        <f>IF(ISNUMBER(Y360),Y360-AVERAGEIFS($Y$5:$Y$504,$C$5:$C$504,C360),"")</f>
        <v/>
      </c>
    </row>
    <row r="361" ht="15" customHeight="1" s="74">
      <c r="A361" s="56" t="inlineStr">
        <is>
          <t>AAPL</t>
        </is>
      </c>
      <c r="B361" s="56" t="inlineStr">
        <is>
          <t>Apple Inc.</t>
        </is>
      </c>
      <c r="C361" s="56" t="inlineStr">
        <is>
          <t>Information Technology</t>
        </is>
      </c>
      <c r="D361" s="56" t="inlineStr">
        <is>
          <t>Technology Hardware, Storage &amp; Peripherals</t>
        </is>
      </c>
      <c r="E361" s="56" t="inlineStr">
        <is>
          <t>Cupertino, California</t>
        </is>
      </c>
      <c r="F361" s="37">
        <f>IFERROR(VLOOKUP(E361,Metro_Map!$A$4:$B$187,2,FALSE()),E361)</f>
        <v/>
      </c>
      <c r="G361" s="37">
        <f>IF(F361="Foreign domicile","Y","N")</f>
        <v/>
      </c>
      <c r="H361" s="59" t="n">
        <v>222.08</v>
      </c>
      <c r="I361" s="59" t="n">
        <v>342.96</v>
      </c>
      <c r="J361" s="60" t="n">
        <v>0.5326023719</v>
      </c>
      <c r="K361" s="37">
        <f>IF(AND(ISNUMBER(H361),ISNUMBER(I361)),"Y","N")</f>
        <v/>
      </c>
      <c r="L361" s="39">
        <f>IF(K361="Y",I361/H361-1,"")</f>
        <v/>
      </c>
      <c r="M361" s="57">
        <f>IF(K361="Y",LN(1+L361),"")</f>
        <v/>
      </c>
      <c r="N361" s="57">
        <f>IF(K361="Y",MAX(MIN(M361,Assumptions!$C$8),Assumptions!$B$8),"")</f>
        <v/>
      </c>
      <c r="O361" s="57">
        <f>IF(K361="Y",AVERAGEIFS($N$5:$N$504,$C$5:$C$504,C361),"")</f>
        <v/>
      </c>
      <c r="P361" s="57">
        <f>IF(K361="Y",N361-O361,"")</f>
        <v/>
      </c>
      <c r="Q361" s="37">
        <f>IF(G361="N",COUNTIFS($F$5:$F$504,F361),"")</f>
        <v/>
      </c>
      <c r="R361" s="37">
        <f>IF(G361="N",COUNTIFS($F$5:$F$504,F361,$C$5:$C$504,C361)-1,"")</f>
        <v/>
      </c>
      <c r="S361" s="57">
        <f>IF(G361="N",LN(Q361),"")</f>
        <v/>
      </c>
      <c r="T361" s="57">
        <f>IF(G361="N",LN(1+R361),"")</f>
        <v/>
      </c>
      <c r="U361" s="39">
        <f>IF(AND(K361="Y",ISNUMBER(J361)),(1+L361)/(1+J361)-1,"")</f>
        <v/>
      </c>
      <c r="V361" s="57">
        <f>IF(ISNUMBER(U361),LN(1+U361),"")</f>
        <v/>
      </c>
      <c r="W361" s="57">
        <f>IF(ISNUMBER(V361),MAX(MIN(V361,Assumptions!$C$9),Assumptions!$B$9),"")</f>
        <v/>
      </c>
      <c r="X361" s="57">
        <f>IF(AND(K361="Y",ISNUMBER(J361)),LN(1+J361),"")</f>
        <v/>
      </c>
      <c r="Y361" s="57">
        <f>IF(ISNUMBER(X361),MAX(MIN(X361,Assumptions!$C$10),Assumptions!$B$10),"")</f>
        <v/>
      </c>
      <c r="Z361" s="57">
        <f>IF(ISNUMBER(W361),W361-AVERAGEIFS($W$5:$W$504,$C$5:$C$504,C361),"")</f>
        <v/>
      </c>
      <c r="AA361" s="57">
        <f>IF(ISNUMBER(Y361),Y361-AVERAGEIFS($Y$5:$Y$504,$C$5:$C$504,C361),"")</f>
        <v/>
      </c>
    </row>
    <row r="362" ht="15" customHeight="1" s="74">
      <c r="A362" s="56" t="inlineStr">
        <is>
          <t>ABNB</t>
        </is>
      </c>
      <c r="B362" s="56" t="inlineStr">
        <is>
          <t>Airbnb</t>
        </is>
      </c>
      <c r="C362" s="56" t="inlineStr">
        <is>
          <t>Consumer Discretionary</t>
        </is>
      </c>
      <c r="D362" s="56" t="inlineStr">
        <is>
          <t>Hotels, Resorts &amp; Cruise Lines</t>
        </is>
      </c>
      <c r="E362" s="56" t="inlineStr">
        <is>
          <t>San Francisco, California</t>
        </is>
      </c>
      <c r="F362" s="37">
        <f>IFERROR(VLOOKUP(E362,Metro_Map!$A$4:$B$187,2,FALSE()),E362)</f>
        <v/>
      </c>
      <c r="G362" s="37">
        <f>IF(F362="Foreign domicile","Y","N")</f>
        <v/>
      </c>
      <c r="H362" s="59" t="n">
        <v>139.56</v>
      </c>
      <c r="I362" s="59" t="n">
        <v>167.06</v>
      </c>
      <c r="J362" s="60" t="n">
        <v>0.2640400522</v>
      </c>
      <c r="K362" s="37">
        <f>IF(AND(ISNUMBER(H362),ISNUMBER(I362)),"Y","N")</f>
        <v/>
      </c>
      <c r="L362" s="39">
        <f>IF(K362="Y",I362/H362-1,"")</f>
        <v/>
      </c>
      <c r="M362" s="57">
        <f>IF(K362="Y",LN(1+L362),"")</f>
        <v/>
      </c>
      <c r="N362" s="57">
        <f>IF(K362="Y",MAX(MIN(M362,Assumptions!$C$8),Assumptions!$B$8),"")</f>
        <v/>
      </c>
      <c r="O362" s="57">
        <f>IF(K362="Y",AVERAGEIFS($N$5:$N$504,$C$5:$C$504,C362),"")</f>
        <v/>
      </c>
      <c r="P362" s="57">
        <f>IF(K362="Y",N362-O362,"")</f>
        <v/>
      </c>
      <c r="Q362" s="37">
        <f>IF(G362="N",COUNTIFS($F$5:$F$504,F362),"")</f>
        <v/>
      </c>
      <c r="R362" s="37">
        <f>IF(G362="N",COUNTIFS($F$5:$F$504,F362,$C$5:$C$504,C362)-1,"")</f>
        <v/>
      </c>
      <c r="S362" s="57">
        <f>IF(G362="N",LN(Q362),"")</f>
        <v/>
      </c>
      <c r="T362" s="57">
        <f>IF(G362="N",LN(1+R362),"")</f>
        <v/>
      </c>
      <c r="U362" s="39">
        <f>IF(AND(K362="Y",ISNUMBER(J362)),(1+L362)/(1+J362)-1,"")</f>
        <v/>
      </c>
      <c r="V362" s="57">
        <f>IF(ISNUMBER(U362),LN(1+U362),"")</f>
        <v/>
      </c>
      <c r="W362" s="57">
        <f>IF(ISNUMBER(V362),MAX(MIN(V362,Assumptions!$C$9),Assumptions!$B$9),"")</f>
        <v/>
      </c>
      <c r="X362" s="57">
        <f>IF(AND(K362="Y",ISNUMBER(J362)),LN(1+J362),"")</f>
        <v/>
      </c>
      <c r="Y362" s="57">
        <f>IF(ISNUMBER(X362),MAX(MIN(X362,Assumptions!$C$10),Assumptions!$B$10),"")</f>
        <v/>
      </c>
      <c r="Z362" s="57">
        <f>IF(ISNUMBER(W362),W362-AVERAGEIFS($W$5:$W$504,$C$5:$C$504,C362),"")</f>
        <v/>
      </c>
      <c r="AA362" s="57">
        <f>IF(ISNUMBER(Y362),Y362-AVERAGEIFS($Y$5:$Y$504,$C$5:$C$504,C362),"")</f>
        <v/>
      </c>
    </row>
    <row r="363" ht="15" customHeight="1" s="74">
      <c r="A363" s="56" t="inlineStr">
        <is>
          <t>ADBE</t>
        </is>
      </c>
      <c r="B363" s="56" t="inlineStr">
        <is>
          <t>Adobe Inc.</t>
        </is>
      </c>
      <c r="C363" s="56" t="inlineStr">
        <is>
          <t>Information Technology</t>
        </is>
      </c>
      <c r="D363" s="56" t="inlineStr">
        <is>
          <t>Application Software</t>
        </is>
      </c>
      <c r="E363" s="56" t="inlineStr">
        <is>
          <t>San Jose, California</t>
        </is>
      </c>
      <c r="F363" s="37">
        <f>IFERROR(VLOOKUP(E363,Metro_Map!$A$4:$B$187,2,FALSE()),E363)</f>
        <v/>
      </c>
      <c r="G363" s="37">
        <f>IF(F363="Foreign domicile","Y","N")</f>
        <v/>
      </c>
      <c r="H363" s="59" t="n">
        <v>551.65</v>
      </c>
      <c r="I363" s="59" t="n">
        <v>240.68</v>
      </c>
      <c r="J363" s="60" t="n">
        <v>-0.4856502611</v>
      </c>
      <c r="K363" s="37">
        <f>IF(AND(ISNUMBER(H363),ISNUMBER(I363)),"Y","N")</f>
        <v/>
      </c>
      <c r="L363" s="39">
        <f>IF(K363="Y",I363/H363-1,"")</f>
        <v/>
      </c>
      <c r="M363" s="57">
        <f>IF(K363="Y",LN(1+L363),"")</f>
        <v/>
      </c>
      <c r="N363" s="57">
        <f>IF(K363="Y",MAX(MIN(M363,Assumptions!$C$8),Assumptions!$B$8),"")</f>
        <v/>
      </c>
      <c r="O363" s="57">
        <f>IF(K363="Y",AVERAGEIFS($N$5:$N$504,$C$5:$C$504,C363),"")</f>
        <v/>
      </c>
      <c r="P363" s="57">
        <f>IF(K363="Y",N363-O363,"")</f>
        <v/>
      </c>
      <c r="Q363" s="37">
        <f>IF(G363="N",COUNTIFS($F$5:$F$504,F363),"")</f>
        <v/>
      </c>
      <c r="R363" s="37">
        <f>IF(G363="N",COUNTIFS($F$5:$F$504,F363,$C$5:$C$504,C363)-1,"")</f>
        <v/>
      </c>
      <c r="S363" s="57">
        <f>IF(G363="N",LN(Q363),"")</f>
        <v/>
      </c>
      <c r="T363" s="57">
        <f>IF(G363="N",LN(1+R363),"")</f>
        <v/>
      </c>
      <c r="U363" s="39">
        <f>IF(AND(K363="Y",ISNUMBER(J363)),(1+L363)/(1+J363)-1,"")</f>
        <v/>
      </c>
      <c r="V363" s="57">
        <f>IF(ISNUMBER(U363),LN(1+U363),"")</f>
        <v/>
      </c>
      <c r="W363" s="57">
        <f>IF(ISNUMBER(V363),MAX(MIN(V363,Assumptions!$C$9),Assumptions!$B$9),"")</f>
        <v/>
      </c>
      <c r="X363" s="57">
        <f>IF(AND(K363="Y",ISNUMBER(J363)),LN(1+J363),"")</f>
        <v/>
      </c>
      <c r="Y363" s="57">
        <f>IF(ISNUMBER(X363),MAX(MIN(X363,Assumptions!$C$10),Assumptions!$B$10),"")</f>
        <v/>
      </c>
      <c r="Z363" s="57">
        <f>IF(ISNUMBER(W363),W363-AVERAGEIFS($W$5:$W$504,$C$5:$C$504,C363),"")</f>
        <v/>
      </c>
      <c r="AA363" s="57">
        <f>IF(ISNUMBER(Y363),Y363-AVERAGEIFS($Y$5:$Y$504,$C$5:$C$504,C363),"")</f>
        <v/>
      </c>
    </row>
    <row r="364" ht="15" customHeight="1" s="74">
      <c r="A364" s="56" t="inlineStr">
        <is>
          <t>ADSK</t>
        </is>
      </c>
      <c r="B364" s="56" t="inlineStr">
        <is>
          <t>Autodesk</t>
        </is>
      </c>
      <c r="C364" s="56" t="inlineStr">
        <is>
          <t>Information Technology</t>
        </is>
      </c>
      <c r="D364" s="56" t="inlineStr">
        <is>
          <t>Application Software</t>
        </is>
      </c>
      <c r="E364" s="56" t="inlineStr">
        <is>
          <t>San Francisco, California</t>
        </is>
      </c>
      <c r="F364" s="37">
        <f>IFERROR(VLOOKUP(E364,Metro_Map!$A$4:$B$187,2,FALSE()),E364)</f>
        <v/>
      </c>
      <c r="G364" s="37">
        <f>IF(F364="Foreign domicile","Y","N")</f>
        <v/>
      </c>
      <c r="H364" s="59" t="n">
        <v>247.52</v>
      </c>
      <c r="I364" s="59" t="n">
        <v>231.14</v>
      </c>
      <c r="J364" s="60" t="n">
        <v>-0.1656328181</v>
      </c>
      <c r="K364" s="37">
        <f>IF(AND(ISNUMBER(H364),ISNUMBER(I364)),"Y","N")</f>
        <v/>
      </c>
      <c r="L364" s="39">
        <f>IF(K364="Y",I364/H364-1,"")</f>
        <v/>
      </c>
      <c r="M364" s="57">
        <f>IF(K364="Y",LN(1+L364),"")</f>
        <v/>
      </c>
      <c r="N364" s="57">
        <f>IF(K364="Y",MAX(MIN(M364,Assumptions!$C$8),Assumptions!$B$8),"")</f>
        <v/>
      </c>
      <c r="O364" s="57">
        <f>IF(K364="Y",AVERAGEIFS($N$5:$N$504,$C$5:$C$504,C364),"")</f>
        <v/>
      </c>
      <c r="P364" s="57">
        <f>IF(K364="Y",N364-O364,"")</f>
        <v/>
      </c>
      <c r="Q364" s="37">
        <f>IF(G364="N",COUNTIFS($F$5:$F$504,F364),"")</f>
        <v/>
      </c>
      <c r="R364" s="37">
        <f>IF(G364="N",COUNTIFS($F$5:$F$504,F364,$C$5:$C$504,C364)-1,"")</f>
        <v/>
      </c>
      <c r="S364" s="57">
        <f>IF(G364="N",LN(Q364),"")</f>
        <v/>
      </c>
      <c r="T364" s="57">
        <f>IF(G364="N",LN(1+R364),"")</f>
        <v/>
      </c>
      <c r="U364" s="39">
        <f>IF(AND(K364="Y",ISNUMBER(J364)),(1+L364)/(1+J364)-1,"")</f>
        <v/>
      </c>
      <c r="V364" s="57">
        <f>IF(ISNUMBER(U364),LN(1+U364),"")</f>
        <v/>
      </c>
      <c r="W364" s="57">
        <f>IF(ISNUMBER(V364),MAX(MIN(V364,Assumptions!$C$9),Assumptions!$B$9),"")</f>
        <v/>
      </c>
      <c r="X364" s="57">
        <f>IF(AND(K364="Y",ISNUMBER(J364)),LN(1+J364),"")</f>
        <v/>
      </c>
      <c r="Y364" s="57">
        <f>IF(ISNUMBER(X364),MAX(MIN(X364,Assumptions!$C$10),Assumptions!$B$10),"")</f>
        <v/>
      </c>
      <c r="Z364" s="57">
        <f>IF(ISNUMBER(W364),W364-AVERAGEIFS($W$5:$W$504,$C$5:$C$504,C364),"")</f>
        <v/>
      </c>
      <c r="AA364" s="57">
        <f>IF(ISNUMBER(Y364),Y364-AVERAGEIFS($Y$5:$Y$504,$C$5:$C$504,C364),"")</f>
        <v/>
      </c>
    </row>
    <row r="365" ht="15" customHeight="1" s="74">
      <c r="A365" s="56" t="inlineStr">
        <is>
          <t>AMAT</t>
        </is>
      </c>
      <c r="B365" s="56" t="inlineStr">
        <is>
          <t>Applied Materials</t>
        </is>
      </c>
      <c r="C365" s="56" t="inlineStr">
        <is>
          <t>Information Technology</t>
        </is>
      </c>
      <c r="D365" s="56" t="inlineStr">
        <is>
          <t>Semiconductor Materials &amp; Equipment</t>
        </is>
      </c>
      <c r="E365" s="56" t="inlineStr">
        <is>
          <t>Santa Clara, California</t>
        </is>
      </c>
      <c r="F365" s="37">
        <f>IFERROR(VLOOKUP(E365,Metro_Map!$A$4:$B$187,2,FALSE()),E365)</f>
        <v/>
      </c>
      <c r="G365" s="37">
        <f>IF(F365="Foreign domicile","Y","N")</f>
        <v/>
      </c>
      <c r="H365" s="59" t="n">
        <v>212.2</v>
      </c>
      <c r="I365" s="59" t="n">
        <v>446.63</v>
      </c>
      <c r="J365" s="60" t="n">
        <v>1.29531317</v>
      </c>
      <c r="K365" s="37">
        <f>IF(AND(ISNUMBER(H365),ISNUMBER(I365)),"Y","N")</f>
        <v/>
      </c>
      <c r="L365" s="39">
        <f>IF(K365="Y",I365/H365-1,"")</f>
        <v/>
      </c>
      <c r="M365" s="57">
        <f>IF(K365="Y",LN(1+L365),"")</f>
        <v/>
      </c>
      <c r="N365" s="57">
        <f>IF(K365="Y",MAX(MIN(M365,Assumptions!$C$8),Assumptions!$B$8),"")</f>
        <v/>
      </c>
      <c r="O365" s="57">
        <f>IF(K365="Y",AVERAGEIFS($N$5:$N$504,$C$5:$C$504,C365),"")</f>
        <v/>
      </c>
      <c r="P365" s="57">
        <f>IF(K365="Y",N365-O365,"")</f>
        <v/>
      </c>
      <c r="Q365" s="37">
        <f>IF(G365="N",COUNTIFS($F$5:$F$504,F365),"")</f>
        <v/>
      </c>
      <c r="R365" s="37">
        <f>IF(G365="N",COUNTIFS($F$5:$F$504,F365,$C$5:$C$504,C365)-1,"")</f>
        <v/>
      </c>
      <c r="S365" s="57">
        <f>IF(G365="N",LN(Q365),"")</f>
        <v/>
      </c>
      <c r="T365" s="57">
        <f>IF(G365="N",LN(1+R365),"")</f>
        <v/>
      </c>
      <c r="U365" s="39">
        <f>IF(AND(K365="Y",ISNUMBER(J365)),(1+L365)/(1+J365)-1,"")</f>
        <v/>
      </c>
      <c r="V365" s="57">
        <f>IF(ISNUMBER(U365),LN(1+U365),"")</f>
        <v/>
      </c>
      <c r="W365" s="57">
        <f>IF(ISNUMBER(V365),MAX(MIN(V365,Assumptions!$C$9),Assumptions!$B$9),"")</f>
        <v/>
      </c>
      <c r="X365" s="57">
        <f>IF(AND(K365="Y",ISNUMBER(J365)),LN(1+J365),"")</f>
        <v/>
      </c>
      <c r="Y365" s="57">
        <f>IF(ISNUMBER(X365),MAX(MIN(X365,Assumptions!$C$10),Assumptions!$B$10),"")</f>
        <v/>
      </c>
      <c r="Z365" s="57">
        <f>IF(ISNUMBER(W365),W365-AVERAGEIFS($W$5:$W$504,$C$5:$C$504,C365),"")</f>
        <v/>
      </c>
      <c r="AA365" s="57">
        <f>IF(ISNUMBER(Y365),Y365-AVERAGEIFS($Y$5:$Y$504,$C$5:$C$504,C365),"")</f>
        <v/>
      </c>
    </row>
    <row r="366" ht="15" customHeight="1" s="74">
      <c r="A366" s="56" t="inlineStr">
        <is>
          <t>AMD</t>
        </is>
      </c>
      <c r="B366" s="56" t="inlineStr">
        <is>
          <t>Advanced Micro Devices</t>
        </is>
      </c>
      <c r="C366" s="56" t="inlineStr">
        <is>
          <t>Information Technology</t>
        </is>
      </c>
      <c r="D366" s="56" t="inlineStr">
        <is>
          <t>Semiconductors</t>
        </is>
      </c>
      <c r="E366" s="56" t="inlineStr">
        <is>
          <t>Santa Clara, California</t>
        </is>
      </c>
      <c r="F366" s="37">
        <f>IFERROR(VLOOKUP(E366,Metro_Map!$A$4:$B$187,2,FALSE()),E366)</f>
        <v/>
      </c>
      <c r="G366" s="37">
        <f>IF(F366="Foreign domicile","Y","N")</f>
        <v/>
      </c>
      <c r="H366" s="59" t="n">
        <v>144.48</v>
      </c>
      <c r="I366" s="59" t="n">
        <v>570.8200000000001</v>
      </c>
      <c r="J366" s="60" t="n">
        <v>2.932938021</v>
      </c>
      <c r="K366" s="37">
        <f>IF(AND(ISNUMBER(H366),ISNUMBER(I366)),"Y","N")</f>
        <v/>
      </c>
      <c r="L366" s="39">
        <f>IF(K366="Y",I366/H366-1,"")</f>
        <v/>
      </c>
      <c r="M366" s="57">
        <f>IF(K366="Y",LN(1+L366),"")</f>
        <v/>
      </c>
      <c r="N366" s="57">
        <f>IF(K366="Y",MAX(MIN(M366,Assumptions!$C$8),Assumptions!$B$8),"")</f>
        <v/>
      </c>
      <c r="O366" s="57">
        <f>IF(K366="Y",AVERAGEIFS($N$5:$N$504,$C$5:$C$504,C366),"")</f>
        <v/>
      </c>
      <c r="P366" s="57">
        <f>IF(K366="Y",N366-O366,"")</f>
        <v/>
      </c>
      <c r="Q366" s="37">
        <f>IF(G366="N",COUNTIFS($F$5:$F$504,F366),"")</f>
        <v/>
      </c>
      <c r="R366" s="37">
        <f>IF(G366="N",COUNTIFS($F$5:$F$504,F366,$C$5:$C$504,C366)-1,"")</f>
        <v/>
      </c>
      <c r="S366" s="57">
        <f>IF(G366="N",LN(Q366),"")</f>
        <v/>
      </c>
      <c r="T366" s="57">
        <f>IF(G366="N",LN(1+R366),"")</f>
        <v/>
      </c>
      <c r="U366" s="39">
        <f>IF(AND(K366="Y",ISNUMBER(J366)),(1+L366)/(1+J366)-1,"")</f>
        <v/>
      </c>
      <c r="V366" s="57">
        <f>IF(ISNUMBER(U366),LN(1+U366),"")</f>
        <v/>
      </c>
      <c r="W366" s="57">
        <f>IF(ISNUMBER(V366),MAX(MIN(V366,Assumptions!$C$9),Assumptions!$B$9),"")</f>
        <v/>
      </c>
      <c r="X366" s="57">
        <f>IF(AND(K366="Y",ISNUMBER(J366)),LN(1+J366),"")</f>
        <v/>
      </c>
      <c r="Y366" s="57">
        <f>IF(ISNUMBER(X366),MAX(MIN(X366,Assumptions!$C$10),Assumptions!$B$10),"")</f>
        <v/>
      </c>
      <c r="Z366" s="57">
        <f>IF(ISNUMBER(W366),W366-AVERAGEIFS($W$5:$W$504,$C$5:$C$504,C366),"")</f>
        <v/>
      </c>
      <c r="AA366" s="57">
        <f>IF(ISNUMBER(Y366),Y366-AVERAGEIFS($Y$5:$Y$504,$C$5:$C$504,C366),"")</f>
        <v/>
      </c>
    </row>
    <row r="367" ht="15" customHeight="1" s="74">
      <c r="A367" s="56" t="inlineStr">
        <is>
          <t>ANET</t>
        </is>
      </c>
      <c r="B367" s="56" t="inlineStr">
        <is>
          <t>Arista Networks</t>
        </is>
      </c>
      <c r="C367" s="56" t="inlineStr">
        <is>
          <t>Information Technology</t>
        </is>
      </c>
      <c r="D367" s="56" t="inlineStr">
        <is>
          <t>Communications Equipment</t>
        </is>
      </c>
      <c r="E367" s="56" t="inlineStr">
        <is>
          <t>Santa Clara, California</t>
        </is>
      </c>
      <c r="F367" s="37">
        <f>IFERROR(VLOOKUP(E367,Metro_Map!$A$4:$B$187,2,FALSE()),E367)</f>
        <v/>
      </c>
      <c r="G367" s="37">
        <f>IF(F367="Foreign domicile","Y","N")</f>
        <v/>
      </c>
      <c r="H367" s="59" t="n">
        <v>86.64</v>
      </c>
      <c r="I367" s="59" t="n">
        <v>195.42</v>
      </c>
      <c r="J367" s="60" t="n">
        <v>0.81585703</v>
      </c>
      <c r="K367" s="37">
        <f>IF(AND(ISNUMBER(H367),ISNUMBER(I367)),"Y","N")</f>
        <v/>
      </c>
      <c r="L367" s="39">
        <f>IF(K367="Y",I367/H367-1,"")</f>
        <v/>
      </c>
      <c r="M367" s="57">
        <f>IF(K367="Y",LN(1+L367),"")</f>
        <v/>
      </c>
      <c r="N367" s="57">
        <f>IF(K367="Y",MAX(MIN(M367,Assumptions!$C$8),Assumptions!$B$8),"")</f>
        <v/>
      </c>
      <c r="O367" s="57">
        <f>IF(K367="Y",AVERAGEIFS($N$5:$N$504,$C$5:$C$504,C367),"")</f>
        <v/>
      </c>
      <c r="P367" s="57">
        <f>IF(K367="Y",N367-O367,"")</f>
        <v/>
      </c>
      <c r="Q367" s="37">
        <f>IF(G367="N",COUNTIFS($F$5:$F$504,F367),"")</f>
        <v/>
      </c>
      <c r="R367" s="37">
        <f>IF(G367="N",COUNTIFS($F$5:$F$504,F367,$C$5:$C$504,C367)-1,"")</f>
        <v/>
      </c>
      <c r="S367" s="57">
        <f>IF(G367="N",LN(Q367),"")</f>
        <v/>
      </c>
      <c r="T367" s="57">
        <f>IF(G367="N",LN(1+R367),"")</f>
        <v/>
      </c>
      <c r="U367" s="39">
        <f>IF(AND(K367="Y",ISNUMBER(J367)),(1+L367)/(1+J367)-1,"")</f>
        <v/>
      </c>
      <c r="V367" s="57">
        <f>IF(ISNUMBER(U367),LN(1+U367),"")</f>
        <v/>
      </c>
      <c r="W367" s="57">
        <f>IF(ISNUMBER(V367),MAX(MIN(V367,Assumptions!$C$9),Assumptions!$B$9),"")</f>
        <v/>
      </c>
      <c r="X367" s="57">
        <f>IF(AND(K367="Y",ISNUMBER(J367)),LN(1+J367),"")</f>
        <v/>
      </c>
      <c r="Y367" s="57">
        <f>IF(ISNUMBER(X367),MAX(MIN(X367,Assumptions!$C$10),Assumptions!$B$10),"")</f>
        <v/>
      </c>
      <c r="Z367" s="57">
        <f>IF(ISNUMBER(W367),W367-AVERAGEIFS($W$5:$W$504,$C$5:$C$504,C367),"")</f>
        <v/>
      </c>
      <c r="AA367" s="57">
        <f>IF(ISNUMBER(Y367),Y367-AVERAGEIFS($Y$5:$Y$504,$C$5:$C$504,C367),"")</f>
        <v/>
      </c>
    </row>
    <row r="368" ht="15" customHeight="1" s="74">
      <c r="A368" s="56" t="inlineStr">
        <is>
          <t>AVGO</t>
        </is>
      </c>
      <c r="B368" s="56" t="inlineStr">
        <is>
          <t>Broadcom Inc.</t>
        </is>
      </c>
      <c r="C368" s="56" t="inlineStr">
        <is>
          <t>Information Technology</t>
        </is>
      </c>
      <c r="D368" s="56" t="inlineStr">
        <is>
          <t>Semiconductors</t>
        </is>
      </c>
      <c r="E368" s="56" t="inlineStr">
        <is>
          <t>Palo Alto, California</t>
        </is>
      </c>
      <c r="F368" s="37">
        <f>IFERROR(VLOOKUP(E368,Metro_Map!$A$4:$B$187,2,FALSE()),E368)</f>
        <v/>
      </c>
      <c r="G368" s="37">
        <f>IF(F368="Foreign domicile","Y","N")</f>
        <v/>
      </c>
      <c r="H368" s="59" t="n">
        <v>160.68</v>
      </c>
      <c r="I368" s="59" t="n">
        <v>346.25</v>
      </c>
      <c r="J368" s="60" t="n">
        <v>0.9603220242</v>
      </c>
      <c r="K368" s="37">
        <f>IF(AND(ISNUMBER(H368),ISNUMBER(I368)),"Y","N")</f>
        <v/>
      </c>
      <c r="L368" s="39">
        <f>IF(K368="Y",I368/H368-1,"")</f>
        <v/>
      </c>
      <c r="M368" s="57">
        <f>IF(K368="Y",LN(1+L368),"")</f>
        <v/>
      </c>
      <c r="N368" s="57">
        <f>IF(K368="Y",MAX(MIN(M368,Assumptions!$C$8),Assumptions!$B$8),"")</f>
        <v/>
      </c>
      <c r="O368" s="57">
        <f>IF(K368="Y",AVERAGEIFS($N$5:$N$504,$C$5:$C$504,C368),"")</f>
        <v/>
      </c>
      <c r="P368" s="57">
        <f>IF(K368="Y",N368-O368,"")</f>
        <v/>
      </c>
      <c r="Q368" s="37">
        <f>IF(G368="N",COUNTIFS($F$5:$F$504,F368),"")</f>
        <v/>
      </c>
      <c r="R368" s="37">
        <f>IF(G368="N",COUNTIFS($F$5:$F$504,F368,$C$5:$C$504,C368)-1,"")</f>
        <v/>
      </c>
      <c r="S368" s="57">
        <f>IF(G368="N",LN(Q368),"")</f>
        <v/>
      </c>
      <c r="T368" s="57">
        <f>IF(G368="N",LN(1+R368),"")</f>
        <v/>
      </c>
      <c r="U368" s="39">
        <f>IF(AND(K368="Y",ISNUMBER(J368)),(1+L368)/(1+J368)-1,"")</f>
        <v/>
      </c>
      <c r="V368" s="57">
        <f>IF(ISNUMBER(U368),LN(1+U368),"")</f>
        <v/>
      </c>
      <c r="W368" s="57">
        <f>IF(ISNUMBER(V368),MAX(MIN(V368,Assumptions!$C$9),Assumptions!$B$9),"")</f>
        <v/>
      </c>
      <c r="X368" s="57">
        <f>IF(AND(K368="Y",ISNUMBER(J368)),LN(1+J368),"")</f>
        <v/>
      </c>
      <c r="Y368" s="57">
        <f>IF(ISNUMBER(X368),MAX(MIN(X368,Assumptions!$C$10),Assumptions!$B$10),"")</f>
        <v/>
      </c>
      <c r="Z368" s="57">
        <f>IF(ISNUMBER(W368),W368-AVERAGEIFS($W$5:$W$504,$C$5:$C$504,C368),"")</f>
        <v/>
      </c>
      <c r="AA368" s="57">
        <f>IF(ISNUMBER(Y368),Y368-AVERAGEIFS($Y$5:$Y$504,$C$5:$C$504,C368),"")</f>
        <v/>
      </c>
    </row>
    <row r="369" ht="15" customHeight="1" s="74">
      <c r="A369" s="56" t="inlineStr">
        <is>
          <t>BEN</t>
        </is>
      </c>
      <c r="B369" s="56" t="inlineStr">
        <is>
          <t>Franklin Templeton</t>
        </is>
      </c>
      <c r="C369" s="56" t="inlineStr">
        <is>
          <t>Financials</t>
        </is>
      </c>
      <c r="D369" s="56" t="inlineStr">
        <is>
          <t>Asset Management &amp; Custody Banks</t>
        </is>
      </c>
      <c r="E369" s="56" t="inlineStr">
        <is>
          <t>San Mateo, California</t>
        </is>
      </c>
      <c r="F369" s="37">
        <f>IFERROR(VLOOKUP(E369,Metro_Map!$A$4:$B$187,2,FALSE()),E369)</f>
        <v/>
      </c>
      <c r="G369" s="37">
        <f>IF(F369="Foreign domicile","Y","N")</f>
        <v/>
      </c>
      <c r="H369" s="59" t="n">
        <v>22.87</v>
      </c>
      <c r="I369" s="59" t="n">
        <v>30.53</v>
      </c>
      <c r="J369" s="60" t="n">
        <v>0.4835322196</v>
      </c>
      <c r="K369" s="37">
        <f>IF(AND(ISNUMBER(H369),ISNUMBER(I369)),"Y","N")</f>
        <v/>
      </c>
      <c r="L369" s="39">
        <f>IF(K369="Y",I369/H369-1,"")</f>
        <v/>
      </c>
      <c r="M369" s="57">
        <f>IF(K369="Y",LN(1+L369),"")</f>
        <v/>
      </c>
      <c r="N369" s="57">
        <f>IF(K369="Y",MAX(MIN(M369,Assumptions!$C$8),Assumptions!$B$8),"")</f>
        <v/>
      </c>
      <c r="O369" s="57">
        <f>IF(K369="Y",AVERAGEIFS($N$5:$N$504,$C$5:$C$504,C369),"")</f>
        <v/>
      </c>
      <c r="P369" s="57">
        <f>IF(K369="Y",N369-O369,"")</f>
        <v/>
      </c>
      <c r="Q369" s="37">
        <f>IF(G369="N",COUNTIFS($F$5:$F$504,F369),"")</f>
        <v/>
      </c>
      <c r="R369" s="37">
        <f>IF(G369="N",COUNTIFS($F$5:$F$504,F369,$C$5:$C$504,C369)-1,"")</f>
        <v/>
      </c>
      <c r="S369" s="57">
        <f>IF(G369="N",LN(Q369),"")</f>
        <v/>
      </c>
      <c r="T369" s="57">
        <f>IF(G369="N",LN(1+R369),"")</f>
        <v/>
      </c>
      <c r="U369" s="39">
        <f>IF(AND(K369="Y",ISNUMBER(J369)),(1+L369)/(1+J369)-1,"")</f>
        <v/>
      </c>
      <c r="V369" s="57">
        <f>IF(ISNUMBER(U369),LN(1+U369),"")</f>
        <v/>
      </c>
      <c r="W369" s="57">
        <f>IF(ISNUMBER(V369),MAX(MIN(V369,Assumptions!$C$9),Assumptions!$B$9),"")</f>
        <v/>
      </c>
      <c r="X369" s="57">
        <f>IF(AND(K369="Y",ISNUMBER(J369)),LN(1+J369),"")</f>
        <v/>
      </c>
      <c r="Y369" s="57">
        <f>IF(ISNUMBER(X369),MAX(MIN(X369,Assumptions!$C$10),Assumptions!$B$10),"")</f>
        <v/>
      </c>
      <c r="Z369" s="57">
        <f>IF(ISNUMBER(W369),W369-AVERAGEIFS($W$5:$W$504,$C$5:$C$504,C369),"")</f>
        <v/>
      </c>
      <c r="AA369" s="57">
        <f>IF(ISNUMBER(Y369),Y369-AVERAGEIFS($Y$5:$Y$504,$C$5:$C$504,C369),"")</f>
        <v/>
      </c>
    </row>
    <row r="370" ht="15" customHeight="1" s="74">
      <c r="A370" s="56" t="inlineStr">
        <is>
          <t>BIO</t>
        </is>
      </c>
      <c r="B370" s="56" t="inlineStr">
        <is>
          <t>Bio-Rad</t>
        </is>
      </c>
      <c r="C370" s="56" t="inlineStr">
        <is>
          <t>Health Care</t>
        </is>
      </c>
      <c r="D370" s="56" t="inlineStr">
        <is>
          <t>Life Sciences Tools &amp; Services</t>
        </is>
      </c>
      <c r="E370" s="56" t="inlineStr">
        <is>
          <t>Hercules, California</t>
        </is>
      </c>
      <c r="F370" s="37">
        <f>IFERROR(VLOOKUP(E370,Metro_Map!$A$4:$B$187,2,FALSE()),E370)</f>
        <v/>
      </c>
      <c r="G370" s="37">
        <f>IF(F370="Foreign domicile","Y","N")</f>
        <v/>
      </c>
      <c r="H370" s="59" t="n">
        <v>338.36</v>
      </c>
      <c r="I370" s="59" t="n">
        <v>362.43</v>
      </c>
      <c r="J370" s="60" t="n">
        <v>-0.02252324463</v>
      </c>
      <c r="K370" s="37">
        <f>IF(AND(ISNUMBER(H370),ISNUMBER(I370)),"Y","N")</f>
        <v/>
      </c>
      <c r="L370" s="39">
        <f>IF(K370="Y",I370/H370-1,"")</f>
        <v/>
      </c>
      <c r="M370" s="57">
        <f>IF(K370="Y",LN(1+L370),"")</f>
        <v/>
      </c>
      <c r="N370" s="57">
        <f>IF(K370="Y",MAX(MIN(M370,Assumptions!$C$8),Assumptions!$B$8),"")</f>
        <v/>
      </c>
      <c r="O370" s="57">
        <f>IF(K370="Y",AVERAGEIFS($N$5:$N$504,$C$5:$C$504,C370),"")</f>
        <v/>
      </c>
      <c r="P370" s="57">
        <f>IF(K370="Y",N370-O370,"")</f>
        <v/>
      </c>
      <c r="Q370" s="37">
        <f>IF(G370="N",COUNTIFS($F$5:$F$504,F370),"")</f>
        <v/>
      </c>
      <c r="R370" s="37">
        <f>IF(G370="N",COUNTIFS($F$5:$F$504,F370,$C$5:$C$504,C370)-1,"")</f>
        <v/>
      </c>
      <c r="S370" s="57">
        <f>IF(G370="N",LN(Q370),"")</f>
        <v/>
      </c>
      <c r="T370" s="57">
        <f>IF(G370="N",LN(1+R370),"")</f>
        <v/>
      </c>
      <c r="U370" s="39">
        <f>IF(AND(K370="Y",ISNUMBER(J370)),(1+L370)/(1+J370)-1,"")</f>
        <v/>
      </c>
      <c r="V370" s="57">
        <f>IF(ISNUMBER(U370),LN(1+U370),"")</f>
        <v/>
      </c>
      <c r="W370" s="57">
        <f>IF(ISNUMBER(V370),MAX(MIN(V370,Assumptions!$C$9),Assumptions!$B$9),"")</f>
        <v/>
      </c>
      <c r="X370" s="57">
        <f>IF(AND(K370="Y",ISNUMBER(J370)),LN(1+J370),"")</f>
        <v/>
      </c>
      <c r="Y370" s="57">
        <f>IF(ISNUMBER(X370),MAX(MIN(X370,Assumptions!$C$10),Assumptions!$B$10),"")</f>
        <v/>
      </c>
      <c r="Z370" s="57">
        <f>IF(ISNUMBER(W370),W370-AVERAGEIFS($W$5:$W$504,$C$5:$C$504,C370),"")</f>
        <v/>
      </c>
      <c r="AA370" s="57">
        <f>IF(ISNUMBER(Y370),Y370-AVERAGEIFS($Y$5:$Y$504,$C$5:$C$504,C370),"")</f>
        <v/>
      </c>
    </row>
    <row r="371" ht="15" customHeight="1" s="74">
      <c r="A371" s="56" t="inlineStr">
        <is>
          <t>CDNS</t>
        </is>
      </c>
      <c r="B371" s="56" t="inlineStr">
        <is>
          <t>Cadence Design Systems</t>
        </is>
      </c>
      <c r="C371" s="56" t="inlineStr">
        <is>
          <t>Information Technology</t>
        </is>
      </c>
      <c r="D371" s="56" t="inlineStr">
        <is>
          <t>Application Software</t>
        </is>
      </c>
      <c r="E371" s="56" t="inlineStr">
        <is>
          <t>San Jose, California</t>
        </is>
      </c>
      <c r="F371" s="37">
        <f>IFERROR(VLOOKUP(E371,Metro_Map!$A$4:$B$187,2,FALSE()),E371)</f>
        <v/>
      </c>
      <c r="G371" s="37">
        <f>IF(F371="Foreign domicile","Y","N")</f>
        <v/>
      </c>
      <c r="H371" s="59" t="n">
        <v>267.66</v>
      </c>
      <c r="I371" s="59" t="n">
        <v>329.46</v>
      </c>
      <c r="J371" s="60" t="n">
        <v>0.1071391779</v>
      </c>
      <c r="K371" s="37">
        <f>IF(AND(ISNUMBER(H371),ISNUMBER(I371)),"Y","N")</f>
        <v/>
      </c>
      <c r="L371" s="39">
        <f>IF(K371="Y",I371/H371-1,"")</f>
        <v/>
      </c>
      <c r="M371" s="57">
        <f>IF(K371="Y",LN(1+L371),"")</f>
        <v/>
      </c>
      <c r="N371" s="57">
        <f>IF(K371="Y",MAX(MIN(M371,Assumptions!$C$8),Assumptions!$B$8),"")</f>
        <v/>
      </c>
      <c r="O371" s="57">
        <f>IF(K371="Y",AVERAGEIFS($N$5:$N$504,$C$5:$C$504,C371),"")</f>
        <v/>
      </c>
      <c r="P371" s="57">
        <f>IF(K371="Y",N371-O371,"")</f>
        <v/>
      </c>
      <c r="Q371" s="37">
        <f>IF(G371="N",COUNTIFS($F$5:$F$504,F371),"")</f>
        <v/>
      </c>
      <c r="R371" s="37">
        <f>IF(G371="N",COUNTIFS($F$5:$F$504,F371,$C$5:$C$504,C371)-1,"")</f>
        <v/>
      </c>
      <c r="S371" s="57">
        <f>IF(G371="N",LN(Q371),"")</f>
        <v/>
      </c>
      <c r="T371" s="57">
        <f>IF(G371="N",LN(1+R371),"")</f>
        <v/>
      </c>
      <c r="U371" s="39">
        <f>IF(AND(K371="Y",ISNUMBER(J371)),(1+L371)/(1+J371)-1,"")</f>
        <v/>
      </c>
      <c r="V371" s="57">
        <f>IF(ISNUMBER(U371),LN(1+U371),"")</f>
        <v/>
      </c>
      <c r="W371" s="57">
        <f>IF(ISNUMBER(V371),MAX(MIN(V371,Assumptions!$C$9),Assumptions!$B$9),"")</f>
        <v/>
      </c>
      <c r="X371" s="57">
        <f>IF(AND(K371="Y",ISNUMBER(J371)),LN(1+J371),"")</f>
        <v/>
      </c>
      <c r="Y371" s="57">
        <f>IF(ISNUMBER(X371),MAX(MIN(X371,Assumptions!$C$10),Assumptions!$B$10),"")</f>
        <v/>
      </c>
      <c r="Z371" s="57">
        <f>IF(ISNUMBER(W371),W371-AVERAGEIFS($W$5:$W$504,$C$5:$C$504,C371),"")</f>
        <v/>
      </c>
      <c r="AA371" s="57">
        <f>IF(ISNUMBER(Y371),Y371-AVERAGEIFS($Y$5:$Y$504,$C$5:$C$504,C371),"")</f>
        <v/>
      </c>
    </row>
    <row r="372" ht="15" customHeight="1" s="74">
      <c r="A372" s="56" t="inlineStr">
        <is>
          <t>CLX</t>
        </is>
      </c>
      <c r="B372" s="56" t="inlineStr">
        <is>
          <t>Clorox</t>
        </is>
      </c>
      <c r="C372" s="56" t="inlineStr">
        <is>
          <t>Consumer Staples</t>
        </is>
      </c>
      <c r="D372" s="56" t="inlineStr">
        <is>
          <t>Household Products</t>
        </is>
      </c>
      <c r="E372" s="56" t="inlineStr">
        <is>
          <t>Oakland, California</t>
        </is>
      </c>
      <c r="F372" s="37">
        <f>IFERROR(VLOOKUP(E372,Metro_Map!$A$4:$B$187,2,FALSE()),E372)</f>
        <v/>
      </c>
      <c r="G372" s="37">
        <f>IF(F372="Foreign domicile","Y","N")</f>
        <v/>
      </c>
      <c r="H372" s="59" t="n">
        <v>131.93</v>
      </c>
      <c r="I372" s="59" t="n">
        <v>84.97</v>
      </c>
      <c r="J372" s="60" t="n">
        <v>-0.4704469893</v>
      </c>
      <c r="K372" s="37">
        <f>IF(AND(ISNUMBER(H372),ISNUMBER(I372)),"Y","N")</f>
        <v/>
      </c>
      <c r="L372" s="39">
        <f>IF(K372="Y",I372/H372-1,"")</f>
        <v/>
      </c>
      <c r="M372" s="57">
        <f>IF(K372="Y",LN(1+L372),"")</f>
        <v/>
      </c>
      <c r="N372" s="57">
        <f>IF(K372="Y",MAX(MIN(M372,Assumptions!$C$8),Assumptions!$B$8),"")</f>
        <v/>
      </c>
      <c r="O372" s="57">
        <f>IF(K372="Y",AVERAGEIFS($N$5:$N$504,$C$5:$C$504,C372),"")</f>
        <v/>
      </c>
      <c r="P372" s="57">
        <f>IF(K372="Y",N372-O372,"")</f>
        <v/>
      </c>
      <c r="Q372" s="37">
        <f>IF(G372="N",COUNTIFS($F$5:$F$504,F372),"")</f>
        <v/>
      </c>
      <c r="R372" s="37">
        <f>IF(G372="N",COUNTIFS($F$5:$F$504,F372,$C$5:$C$504,C372)-1,"")</f>
        <v/>
      </c>
      <c r="S372" s="57">
        <f>IF(G372="N",LN(Q372),"")</f>
        <v/>
      </c>
      <c r="T372" s="57">
        <f>IF(G372="N",LN(1+R372),"")</f>
        <v/>
      </c>
      <c r="U372" s="39">
        <f>IF(AND(K372="Y",ISNUMBER(J372)),(1+L372)/(1+J372)-1,"")</f>
        <v/>
      </c>
      <c r="V372" s="57">
        <f>IF(ISNUMBER(U372),LN(1+U372),"")</f>
        <v/>
      </c>
      <c r="W372" s="57">
        <f>IF(ISNUMBER(V372),MAX(MIN(V372,Assumptions!$C$9),Assumptions!$B$9),"")</f>
        <v/>
      </c>
      <c r="X372" s="57">
        <f>IF(AND(K372="Y",ISNUMBER(J372)),LN(1+J372),"")</f>
        <v/>
      </c>
      <c r="Y372" s="57">
        <f>IF(ISNUMBER(X372),MAX(MIN(X372,Assumptions!$C$10),Assumptions!$B$10),"")</f>
        <v/>
      </c>
      <c r="Z372" s="57">
        <f>IF(ISNUMBER(W372),W372-AVERAGEIFS($W$5:$W$504,$C$5:$C$504,C372),"")</f>
        <v/>
      </c>
      <c r="AA372" s="57">
        <f>IF(ISNUMBER(Y372),Y372-AVERAGEIFS($Y$5:$Y$504,$C$5:$C$504,C372),"")</f>
        <v/>
      </c>
    </row>
    <row r="373" ht="15" customHeight="1" s="74">
      <c r="A373" s="56" t="inlineStr">
        <is>
          <t>COO</t>
        </is>
      </c>
      <c r="B373" s="56" t="inlineStr">
        <is>
          <t>Cooper Companies (The)</t>
        </is>
      </c>
      <c r="C373" s="56" t="inlineStr">
        <is>
          <t>Health Care</t>
        </is>
      </c>
      <c r="D373" s="56" t="inlineStr">
        <is>
          <t>Health Care Supplies</t>
        </is>
      </c>
      <c r="E373" s="56" t="inlineStr">
        <is>
          <t>San Ramon, California</t>
        </is>
      </c>
      <c r="F373" s="37">
        <f>IFERROR(VLOOKUP(E373,Metro_Map!$A$4:$B$187,2,FALSE()),E373)</f>
        <v/>
      </c>
      <c r="G373" s="37">
        <f>IF(F373="Foreign domicile","Y","N")</f>
        <v/>
      </c>
      <c r="H373" s="59" t="n">
        <v>93.33</v>
      </c>
      <c r="I373" s="59" t="n">
        <v>54.88</v>
      </c>
      <c r="J373" s="60" t="n">
        <v>-0.4556601084</v>
      </c>
      <c r="K373" s="37">
        <f>IF(AND(ISNUMBER(H373),ISNUMBER(I373)),"Y","N")</f>
        <v/>
      </c>
      <c r="L373" s="39">
        <f>IF(K373="Y",I373/H373-1,"")</f>
        <v/>
      </c>
      <c r="M373" s="57">
        <f>IF(K373="Y",LN(1+L373),"")</f>
        <v/>
      </c>
      <c r="N373" s="57">
        <f>IF(K373="Y",MAX(MIN(M373,Assumptions!$C$8),Assumptions!$B$8),"")</f>
        <v/>
      </c>
      <c r="O373" s="57">
        <f>IF(K373="Y",AVERAGEIFS($N$5:$N$504,$C$5:$C$504,C373),"")</f>
        <v/>
      </c>
      <c r="P373" s="57">
        <f>IF(K373="Y",N373-O373,"")</f>
        <v/>
      </c>
      <c r="Q373" s="37">
        <f>IF(G373="N",COUNTIFS($F$5:$F$504,F373),"")</f>
        <v/>
      </c>
      <c r="R373" s="37">
        <f>IF(G373="N",COUNTIFS($F$5:$F$504,F373,$C$5:$C$504,C373)-1,"")</f>
        <v/>
      </c>
      <c r="S373" s="57">
        <f>IF(G373="N",LN(Q373),"")</f>
        <v/>
      </c>
      <c r="T373" s="57">
        <f>IF(G373="N",LN(1+R373),"")</f>
        <v/>
      </c>
      <c r="U373" s="39">
        <f>IF(AND(K373="Y",ISNUMBER(J373)),(1+L373)/(1+J373)-1,"")</f>
        <v/>
      </c>
      <c r="V373" s="57">
        <f>IF(ISNUMBER(U373),LN(1+U373),"")</f>
        <v/>
      </c>
      <c r="W373" s="57">
        <f>IF(ISNUMBER(V373),MAX(MIN(V373,Assumptions!$C$9),Assumptions!$B$9),"")</f>
        <v/>
      </c>
      <c r="X373" s="57">
        <f>IF(AND(K373="Y",ISNUMBER(J373)),LN(1+J373),"")</f>
        <v/>
      </c>
      <c r="Y373" s="57">
        <f>IF(ISNUMBER(X373),MAX(MIN(X373,Assumptions!$C$10),Assumptions!$B$10),"")</f>
        <v/>
      </c>
      <c r="Z373" s="57">
        <f>IF(ISNUMBER(W373),W373-AVERAGEIFS($W$5:$W$504,$C$5:$C$504,C373),"")</f>
        <v/>
      </c>
      <c r="AA373" s="57">
        <f>IF(ISNUMBER(Y373),Y373-AVERAGEIFS($Y$5:$Y$504,$C$5:$C$504,C373),"")</f>
        <v/>
      </c>
    </row>
    <row r="374" ht="15" customHeight="1" s="74">
      <c r="A374" s="56" t="inlineStr">
        <is>
          <t>CRM</t>
        </is>
      </c>
      <c r="B374" s="56" t="inlineStr">
        <is>
          <t>Salesforce</t>
        </is>
      </c>
      <c r="C374" s="56" t="inlineStr">
        <is>
          <t>Information Technology</t>
        </is>
      </c>
      <c r="D374" s="56" t="inlineStr">
        <is>
          <t>Application Software</t>
        </is>
      </c>
      <c r="E374" s="56" t="inlineStr">
        <is>
          <t>San Francisco, California</t>
        </is>
      </c>
      <c r="F374" s="37">
        <f>IFERROR(VLOOKUP(E374,Metro_Map!$A$4:$B$187,2,FALSE()),E374)</f>
        <v/>
      </c>
      <c r="G374" s="37">
        <f>IF(F374="Foreign domicile","Y","N")</f>
        <v/>
      </c>
      <c r="H374" s="59" t="n">
        <v>258.8</v>
      </c>
      <c r="I374" s="59" t="n">
        <v>235.95</v>
      </c>
      <c r="J374" s="60" t="n">
        <v>-0.1760731453</v>
      </c>
      <c r="K374" s="37">
        <f>IF(AND(ISNUMBER(H374),ISNUMBER(I374)),"Y","N")</f>
        <v/>
      </c>
      <c r="L374" s="39">
        <f>IF(K374="Y",I374/H374-1,"")</f>
        <v/>
      </c>
      <c r="M374" s="57">
        <f>IF(K374="Y",LN(1+L374),"")</f>
        <v/>
      </c>
      <c r="N374" s="57">
        <f>IF(K374="Y",MAX(MIN(M374,Assumptions!$C$8),Assumptions!$B$8),"")</f>
        <v/>
      </c>
      <c r="O374" s="57">
        <f>IF(K374="Y",AVERAGEIFS($N$5:$N$504,$C$5:$C$504,C374),"")</f>
        <v/>
      </c>
      <c r="P374" s="57">
        <f>IF(K374="Y",N374-O374,"")</f>
        <v/>
      </c>
      <c r="Q374" s="37">
        <f>IF(G374="N",COUNTIFS($F$5:$F$504,F374),"")</f>
        <v/>
      </c>
      <c r="R374" s="37">
        <f>IF(G374="N",COUNTIFS($F$5:$F$504,F374,$C$5:$C$504,C374)-1,"")</f>
        <v/>
      </c>
      <c r="S374" s="57">
        <f>IF(G374="N",LN(Q374),"")</f>
        <v/>
      </c>
      <c r="T374" s="57">
        <f>IF(G374="N",LN(1+R374),"")</f>
        <v/>
      </c>
      <c r="U374" s="39">
        <f>IF(AND(K374="Y",ISNUMBER(J374)),(1+L374)/(1+J374)-1,"")</f>
        <v/>
      </c>
      <c r="V374" s="57">
        <f>IF(ISNUMBER(U374),LN(1+U374),"")</f>
        <v/>
      </c>
      <c r="W374" s="57">
        <f>IF(ISNUMBER(V374),MAX(MIN(V374,Assumptions!$C$9),Assumptions!$B$9),"")</f>
        <v/>
      </c>
      <c r="X374" s="57">
        <f>IF(AND(K374="Y",ISNUMBER(J374)),LN(1+J374),"")</f>
        <v/>
      </c>
      <c r="Y374" s="57">
        <f>IF(ISNUMBER(X374),MAX(MIN(X374,Assumptions!$C$10),Assumptions!$B$10),"")</f>
        <v/>
      </c>
      <c r="Z374" s="57">
        <f>IF(ISNUMBER(W374),W374-AVERAGEIFS($W$5:$W$504,$C$5:$C$504,C374),"")</f>
        <v/>
      </c>
      <c r="AA374" s="57">
        <f>IF(ISNUMBER(Y374),Y374-AVERAGEIFS($Y$5:$Y$504,$C$5:$C$504,C374),"")</f>
        <v/>
      </c>
    </row>
    <row r="375" ht="15" customHeight="1" s="74">
      <c r="A375" s="56" t="inlineStr">
        <is>
          <t>CSCO</t>
        </is>
      </c>
      <c r="B375" s="56" t="inlineStr">
        <is>
          <t>Cisco</t>
        </is>
      </c>
      <c r="C375" s="56" t="inlineStr">
        <is>
          <t>Information Technology</t>
        </is>
      </c>
      <c r="D375" s="56" t="inlineStr">
        <is>
          <t>Communications Equipment</t>
        </is>
      </c>
      <c r="E375" s="56" t="inlineStr">
        <is>
          <t>San Jose, California</t>
        </is>
      </c>
      <c r="F375" s="37">
        <f>IFERROR(VLOOKUP(E375,Metro_Map!$A$4:$B$187,2,FALSE()),E375)</f>
        <v/>
      </c>
      <c r="G375" s="37">
        <f>IF(F375="Foreign domicile","Y","N")</f>
        <v/>
      </c>
      <c r="H375" s="59" t="n">
        <v>48.45</v>
      </c>
      <c r="I375" s="59" t="n">
        <v>113.64</v>
      </c>
      <c r="J375" s="60" t="n">
        <v>0.9472934473</v>
      </c>
      <c r="K375" s="37">
        <f>IF(AND(ISNUMBER(H375),ISNUMBER(I375)),"Y","N")</f>
        <v/>
      </c>
      <c r="L375" s="39">
        <f>IF(K375="Y",I375/H375-1,"")</f>
        <v/>
      </c>
      <c r="M375" s="57">
        <f>IF(K375="Y",LN(1+L375),"")</f>
        <v/>
      </c>
      <c r="N375" s="57">
        <f>IF(K375="Y",MAX(MIN(M375,Assumptions!$C$8),Assumptions!$B$8),"")</f>
        <v/>
      </c>
      <c r="O375" s="57">
        <f>IF(K375="Y",AVERAGEIFS($N$5:$N$504,$C$5:$C$504,C375),"")</f>
        <v/>
      </c>
      <c r="P375" s="57">
        <f>IF(K375="Y",N375-O375,"")</f>
        <v/>
      </c>
      <c r="Q375" s="37">
        <f>IF(G375="N",COUNTIFS($F$5:$F$504,F375),"")</f>
        <v/>
      </c>
      <c r="R375" s="37">
        <f>IF(G375="N",COUNTIFS($F$5:$F$504,F375,$C$5:$C$504,C375)-1,"")</f>
        <v/>
      </c>
      <c r="S375" s="57">
        <f>IF(G375="N",LN(Q375),"")</f>
        <v/>
      </c>
      <c r="T375" s="57">
        <f>IF(G375="N",LN(1+R375),"")</f>
        <v/>
      </c>
      <c r="U375" s="39">
        <f>IF(AND(K375="Y",ISNUMBER(J375)),(1+L375)/(1+J375)-1,"")</f>
        <v/>
      </c>
      <c r="V375" s="57">
        <f>IF(ISNUMBER(U375),LN(1+U375),"")</f>
        <v/>
      </c>
      <c r="W375" s="57">
        <f>IF(ISNUMBER(V375),MAX(MIN(V375,Assumptions!$C$9),Assumptions!$B$9),"")</f>
        <v/>
      </c>
      <c r="X375" s="57">
        <f>IF(AND(K375="Y",ISNUMBER(J375)),LN(1+J375),"")</f>
        <v/>
      </c>
      <c r="Y375" s="57">
        <f>IF(ISNUMBER(X375),MAX(MIN(X375,Assumptions!$C$10),Assumptions!$B$10),"")</f>
        <v/>
      </c>
      <c r="Z375" s="57">
        <f>IF(ISNUMBER(W375),W375-AVERAGEIFS($W$5:$W$504,$C$5:$C$504,C375),"")</f>
        <v/>
      </c>
      <c r="AA375" s="57">
        <f>IF(ISNUMBER(Y375),Y375-AVERAGEIFS($Y$5:$Y$504,$C$5:$C$504,C375),"")</f>
        <v/>
      </c>
    </row>
    <row r="376" ht="15" customHeight="1" s="74">
      <c r="A376" s="56" t="inlineStr">
        <is>
          <t>CVX</t>
        </is>
      </c>
      <c r="B376" s="56" t="inlineStr">
        <is>
          <t>Chevron Corporation</t>
        </is>
      </c>
      <c r="C376" s="56" t="inlineStr">
        <is>
          <t>Energy</t>
        </is>
      </c>
      <c r="D376" s="56" t="inlineStr">
        <is>
          <t>Integrated Oil &amp; Gas</t>
        </is>
      </c>
      <c r="E376" s="56" t="inlineStr">
        <is>
          <t>San Ramon, California</t>
        </is>
      </c>
      <c r="F376" s="37">
        <f>IFERROR(VLOOKUP(E376,Metro_Map!$A$4:$B$187,2,FALSE()),E376)</f>
        <v/>
      </c>
      <c r="G376" s="37">
        <f>IF(F376="Foreign domicile","Y","N")</f>
        <v/>
      </c>
      <c r="H376" s="59" t="n">
        <v>160.47</v>
      </c>
      <c r="I376" s="59" t="n">
        <v>222.04</v>
      </c>
      <c r="J376" s="60" t="n">
        <v>0.4270256176</v>
      </c>
      <c r="K376" s="37">
        <f>IF(AND(ISNUMBER(H376),ISNUMBER(I376)),"Y","N")</f>
        <v/>
      </c>
      <c r="L376" s="39">
        <f>IF(K376="Y",I376/H376-1,"")</f>
        <v/>
      </c>
      <c r="M376" s="57">
        <f>IF(K376="Y",LN(1+L376),"")</f>
        <v/>
      </c>
      <c r="N376" s="57">
        <f>IF(K376="Y",MAX(MIN(M376,Assumptions!$C$8),Assumptions!$B$8),"")</f>
        <v/>
      </c>
      <c r="O376" s="57">
        <f>IF(K376="Y",AVERAGEIFS($N$5:$N$504,$C$5:$C$504,C376),"")</f>
        <v/>
      </c>
      <c r="P376" s="57">
        <f>IF(K376="Y",N376-O376,"")</f>
        <v/>
      </c>
      <c r="Q376" s="37">
        <f>IF(G376="N",COUNTIFS($F$5:$F$504,F376),"")</f>
        <v/>
      </c>
      <c r="R376" s="37">
        <f>IF(G376="N",COUNTIFS($F$5:$F$504,F376,$C$5:$C$504,C376)-1,"")</f>
        <v/>
      </c>
      <c r="S376" s="57">
        <f>IF(G376="N",LN(Q376),"")</f>
        <v/>
      </c>
      <c r="T376" s="57">
        <f>IF(G376="N",LN(1+R376),"")</f>
        <v/>
      </c>
      <c r="U376" s="39">
        <f>IF(AND(K376="Y",ISNUMBER(J376)),(1+L376)/(1+J376)-1,"")</f>
        <v/>
      </c>
      <c r="V376" s="57">
        <f>IF(ISNUMBER(U376),LN(1+U376),"")</f>
        <v/>
      </c>
      <c r="W376" s="57">
        <f>IF(ISNUMBER(V376),MAX(MIN(V376,Assumptions!$C$9),Assumptions!$B$9),"")</f>
        <v/>
      </c>
      <c r="X376" s="57">
        <f>IF(AND(K376="Y",ISNUMBER(J376)),LN(1+J376),"")</f>
        <v/>
      </c>
      <c r="Y376" s="57">
        <f>IF(ISNUMBER(X376),MAX(MIN(X376,Assumptions!$C$10),Assumptions!$B$10),"")</f>
        <v/>
      </c>
      <c r="Z376" s="57">
        <f>IF(ISNUMBER(W376),W376-AVERAGEIFS($W$5:$W$504,$C$5:$C$504,C376),"")</f>
        <v/>
      </c>
      <c r="AA376" s="57">
        <f>IF(ISNUMBER(Y376),Y376-AVERAGEIFS($Y$5:$Y$504,$C$5:$C$504,C376),"")</f>
        <v/>
      </c>
    </row>
    <row r="377" ht="15" customHeight="1" s="74">
      <c r="A377" s="56" t="inlineStr">
        <is>
          <t>EBAY</t>
        </is>
      </c>
      <c r="B377" s="56" t="inlineStr">
        <is>
          <t>eBay</t>
        </is>
      </c>
      <c r="C377" s="56" t="inlineStr">
        <is>
          <t>Consumer Discretionary</t>
        </is>
      </c>
      <c r="D377" s="56" t="inlineStr">
        <is>
          <t>Broadline Retail</t>
        </is>
      </c>
      <c r="E377" s="56" t="inlineStr">
        <is>
          <t>San Jose, California</t>
        </is>
      </c>
      <c r="F377" s="37">
        <f>IFERROR(VLOOKUP(E377,Metro_Map!$A$4:$B$187,2,FALSE()),E377)</f>
        <v/>
      </c>
      <c r="G377" s="37">
        <f>IF(F377="Foreign domicile","Y","N")</f>
        <v/>
      </c>
      <c r="H377" s="59" t="n">
        <v>55.61</v>
      </c>
      <c r="I377" s="59" t="n">
        <v>116.88</v>
      </c>
      <c r="J377" s="60" t="n">
        <v>0.9934969924</v>
      </c>
      <c r="K377" s="37">
        <f>IF(AND(ISNUMBER(H377),ISNUMBER(I377)),"Y","N")</f>
        <v/>
      </c>
      <c r="L377" s="39">
        <f>IF(K377="Y",I377/H377-1,"")</f>
        <v/>
      </c>
      <c r="M377" s="57">
        <f>IF(K377="Y",LN(1+L377),"")</f>
        <v/>
      </c>
      <c r="N377" s="57">
        <f>IF(K377="Y",MAX(MIN(M377,Assumptions!$C$8),Assumptions!$B$8),"")</f>
        <v/>
      </c>
      <c r="O377" s="57">
        <f>IF(K377="Y",AVERAGEIFS($N$5:$N$504,$C$5:$C$504,C377),"")</f>
        <v/>
      </c>
      <c r="P377" s="57">
        <f>IF(K377="Y",N377-O377,"")</f>
        <v/>
      </c>
      <c r="Q377" s="37">
        <f>IF(G377="N",COUNTIFS($F$5:$F$504,F377),"")</f>
        <v/>
      </c>
      <c r="R377" s="37">
        <f>IF(G377="N",COUNTIFS($F$5:$F$504,F377,$C$5:$C$504,C377)-1,"")</f>
        <v/>
      </c>
      <c r="S377" s="57">
        <f>IF(G377="N",LN(Q377),"")</f>
        <v/>
      </c>
      <c r="T377" s="57">
        <f>IF(G377="N",LN(1+R377),"")</f>
        <v/>
      </c>
      <c r="U377" s="39">
        <f>IF(AND(K377="Y",ISNUMBER(J377)),(1+L377)/(1+J377)-1,"")</f>
        <v/>
      </c>
      <c r="V377" s="57">
        <f>IF(ISNUMBER(U377),LN(1+U377),"")</f>
        <v/>
      </c>
      <c r="W377" s="57">
        <f>IF(ISNUMBER(V377),MAX(MIN(V377,Assumptions!$C$9),Assumptions!$B$9),"")</f>
        <v/>
      </c>
      <c r="X377" s="57">
        <f>IF(AND(K377="Y",ISNUMBER(J377)),LN(1+J377),"")</f>
        <v/>
      </c>
      <c r="Y377" s="57">
        <f>IF(ISNUMBER(X377),MAX(MIN(X377,Assumptions!$C$10),Assumptions!$B$10),"")</f>
        <v/>
      </c>
      <c r="Z377" s="57">
        <f>IF(ISNUMBER(W377),W377-AVERAGEIFS($W$5:$W$504,$C$5:$C$504,C377),"")</f>
        <v/>
      </c>
      <c r="AA377" s="57">
        <f>IF(ISNUMBER(Y377),Y377-AVERAGEIFS($Y$5:$Y$504,$C$5:$C$504,C377),"")</f>
        <v/>
      </c>
    </row>
    <row r="378" ht="15" customHeight="1" s="74">
      <c r="A378" s="56" t="inlineStr">
        <is>
          <t>ENPH</t>
        </is>
      </c>
      <c r="B378" s="56" t="inlineStr">
        <is>
          <t>Enphase</t>
        </is>
      </c>
      <c r="C378" s="56" t="inlineStr">
        <is>
          <t>Information Technology</t>
        </is>
      </c>
      <c r="D378" s="56" t="inlineStr">
        <is>
          <t>Semiconductor Materials &amp; Equipment</t>
        </is>
      </c>
      <c r="E378" s="56" t="inlineStr">
        <is>
          <t>Fremont, California</t>
        </is>
      </c>
      <c r="F378" s="37">
        <f>IFERROR(VLOOKUP(E378,Metro_Map!$A$4:$B$187,2,FALSE()),E378)</f>
        <v/>
      </c>
      <c r="G378" s="37">
        <f>IF(F378="Foreign domicile","Y","N")</f>
        <v/>
      </c>
      <c r="H378" s="59" t="n">
        <v>115.11</v>
      </c>
      <c r="I378" s="59" t="n">
        <v>29.35</v>
      </c>
      <c r="J378" s="60" t="n">
        <v>-0.6655548143</v>
      </c>
      <c r="K378" s="37">
        <f>IF(AND(ISNUMBER(H378),ISNUMBER(I378)),"Y","N")</f>
        <v/>
      </c>
      <c r="L378" s="39">
        <f>IF(K378="Y",I378/H378-1,"")</f>
        <v/>
      </c>
      <c r="M378" s="57">
        <f>IF(K378="Y",LN(1+L378),"")</f>
        <v/>
      </c>
      <c r="N378" s="57">
        <f>IF(K378="Y",MAX(MIN(M378,Assumptions!$C$8),Assumptions!$B$8),"")</f>
        <v/>
      </c>
      <c r="O378" s="57">
        <f>IF(K378="Y",AVERAGEIFS($N$5:$N$504,$C$5:$C$504,C378),"")</f>
        <v/>
      </c>
      <c r="P378" s="57">
        <f>IF(K378="Y",N378-O378,"")</f>
        <v/>
      </c>
      <c r="Q378" s="37">
        <f>IF(G378="N",COUNTIFS($F$5:$F$504,F378),"")</f>
        <v/>
      </c>
      <c r="R378" s="37">
        <f>IF(G378="N",COUNTIFS($F$5:$F$504,F378,$C$5:$C$504,C378)-1,"")</f>
        <v/>
      </c>
      <c r="S378" s="57">
        <f>IF(G378="N",LN(Q378),"")</f>
        <v/>
      </c>
      <c r="T378" s="57">
        <f>IF(G378="N",LN(1+R378),"")</f>
        <v/>
      </c>
      <c r="U378" s="39">
        <f>IF(AND(K378="Y",ISNUMBER(J378)),(1+L378)/(1+J378)-1,"")</f>
        <v/>
      </c>
      <c r="V378" s="57">
        <f>IF(ISNUMBER(U378),LN(1+U378),"")</f>
        <v/>
      </c>
      <c r="W378" s="57">
        <f>IF(ISNUMBER(V378),MAX(MIN(V378,Assumptions!$C$9),Assumptions!$B$9),"")</f>
        <v/>
      </c>
      <c r="X378" s="57">
        <f>IF(AND(K378="Y",ISNUMBER(J378)),LN(1+J378),"")</f>
        <v/>
      </c>
      <c r="Y378" s="57">
        <f>IF(ISNUMBER(X378),MAX(MIN(X378,Assumptions!$C$10),Assumptions!$B$10),"")</f>
        <v/>
      </c>
      <c r="Z378" s="57">
        <f>IF(ISNUMBER(W378),W378-AVERAGEIFS($W$5:$W$504,$C$5:$C$504,C378),"")</f>
        <v/>
      </c>
      <c r="AA378" s="57">
        <f>IF(ISNUMBER(Y378),Y378-AVERAGEIFS($Y$5:$Y$504,$C$5:$C$504,C378),"")</f>
        <v/>
      </c>
    </row>
    <row r="379" ht="15" customHeight="1" s="74">
      <c r="A379" s="56" t="inlineStr">
        <is>
          <t>EQIX</t>
        </is>
      </c>
      <c r="B379" s="56" t="inlineStr">
        <is>
          <t>Equinix</t>
        </is>
      </c>
      <c r="C379" s="56" t="inlineStr">
        <is>
          <t>Real Estate</t>
        </is>
      </c>
      <c r="D379" s="56" t="inlineStr">
        <is>
          <t>Data Center REITs</t>
        </is>
      </c>
      <c r="E379" s="56" t="inlineStr">
        <is>
          <t>Redwood City, California</t>
        </is>
      </c>
      <c r="F379" s="37">
        <f>IFERROR(VLOOKUP(E379,Metro_Map!$A$4:$B$187,2,FALSE()),E379)</f>
        <v/>
      </c>
      <c r="G379" s="37">
        <f>IF(F379="Foreign domicile","Y","N")</f>
        <v/>
      </c>
      <c r="H379" s="59" t="n">
        <v>790.24</v>
      </c>
      <c r="I379" s="59" t="n">
        <v>995.9</v>
      </c>
      <c r="J379" s="60" t="n">
        <v>0.08503943938</v>
      </c>
      <c r="K379" s="37">
        <f>IF(AND(ISNUMBER(H379),ISNUMBER(I379)),"Y","N")</f>
        <v/>
      </c>
      <c r="L379" s="39">
        <f>IF(K379="Y",I379/H379-1,"")</f>
        <v/>
      </c>
      <c r="M379" s="57">
        <f>IF(K379="Y",LN(1+L379),"")</f>
        <v/>
      </c>
      <c r="N379" s="57">
        <f>IF(K379="Y",MAX(MIN(M379,Assumptions!$C$8),Assumptions!$B$8),"")</f>
        <v/>
      </c>
      <c r="O379" s="57">
        <f>IF(K379="Y",AVERAGEIFS($N$5:$N$504,$C$5:$C$504,C379),"")</f>
        <v/>
      </c>
      <c r="P379" s="57">
        <f>IF(K379="Y",N379-O379,"")</f>
        <v/>
      </c>
      <c r="Q379" s="37">
        <f>IF(G379="N",COUNTIFS($F$5:$F$504,F379),"")</f>
        <v/>
      </c>
      <c r="R379" s="37">
        <f>IF(G379="N",COUNTIFS($F$5:$F$504,F379,$C$5:$C$504,C379)-1,"")</f>
        <v/>
      </c>
      <c r="S379" s="57">
        <f>IF(G379="N",LN(Q379),"")</f>
        <v/>
      </c>
      <c r="T379" s="57">
        <f>IF(G379="N",LN(1+R379),"")</f>
        <v/>
      </c>
      <c r="U379" s="39">
        <f>IF(AND(K379="Y",ISNUMBER(J379)),(1+L379)/(1+J379)-1,"")</f>
        <v/>
      </c>
      <c r="V379" s="57">
        <f>IF(ISNUMBER(U379),LN(1+U379),"")</f>
        <v/>
      </c>
      <c r="W379" s="57">
        <f>IF(ISNUMBER(V379),MAX(MIN(V379,Assumptions!$C$9),Assumptions!$B$9),"")</f>
        <v/>
      </c>
      <c r="X379" s="57">
        <f>IF(AND(K379="Y",ISNUMBER(J379)),LN(1+J379),"")</f>
        <v/>
      </c>
      <c r="Y379" s="57">
        <f>IF(ISNUMBER(X379),MAX(MIN(X379,Assumptions!$C$10),Assumptions!$B$10),"")</f>
        <v/>
      </c>
      <c r="Z379" s="57">
        <f>IF(ISNUMBER(W379),W379-AVERAGEIFS($W$5:$W$504,$C$5:$C$504,C379),"")</f>
        <v/>
      </c>
      <c r="AA379" s="57">
        <f>IF(ISNUMBER(Y379),Y379-AVERAGEIFS($Y$5:$Y$504,$C$5:$C$504,C379),"")</f>
        <v/>
      </c>
    </row>
    <row r="380" ht="15" customHeight="1" s="74">
      <c r="A380" s="56" t="inlineStr">
        <is>
          <t>ESS</t>
        </is>
      </c>
      <c r="B380" s="56" t="inlineStr">
        <is>
          <t>Essex Property Trust</t>
        </is>
      </c>
      <c r="C380" s="56" t="inlineStr">
        <is>
          <t>Real Estate</t>
        </is>
      </c>
      <c r="D380" s="56" t="inlineStr">
        <is>
          <t>Multi-Family Residential REITs</t>
        </is>
      </c>
      <c r="E380" s="56" t="inlineStr">
        <is>
          <t>San Mateo, California</t>
        </is>
      </c>
      <c r="F380" s="37">
        <f>IFERROR(VLOOKUP(E380,Metro_Map!$A$4:$B$187,2,FALSE()),E380)</f>
        <v/>
      </c>
      <c r="G380" s="37">
        <f>IF(F380="Foreign domicile","Y","N")</f>
        <v/>
      </c>
      <c r="H380" s="59" t="n">
        <v>278.36</v>
      </c>
      <c r="I380" s="59" t="n">
        <v>269.37</v>
      </c>
      <c r="J380" s="60" t="n">
        <v>-0.07237113402000001</v>
      </c>
      <c r="K380" s="37">
        <f>IF(AND(ISNUMBER(H380),ISNUMBER(I380)),"Y","N")</f>
        <v/>
      </c>
      <c r="L380" s="39">
        <f>IF(K380="Y",I380/H380-1,"")</f>
        <v/>
      </c>
      <c r="M380" s="57">
        <f>IF(K380="Y",LN(1+L380),"")</f>
        <v/>
      </c>
      <c r="N380" s="57">
        <f>IF(K380="Y",MAX(MIN(M380,Assumptions!$C$8),Assumptions!$B$8),"")</f>
        <v/>
      </c>
      <c r="O380" s="57">
        <f>IF(K380="Y",AVERAGEIFS($N$5:$N$504,$C$5:$C$504,C380),"")</f>
        <v/>
      </c>
      <c r="P380" s="57">
        <f>IF(K380="Y",N380-O380,"")</f>
        <v/>
      </c>
      <c r="Q380" s="37">
        <f>IF(G380="N",COUNTIFS($F$5:$F$504,F380),"")</f>
        <v/>
      </c>
      <c r="R380" s="37">
        <f>IF(G380="N",COUNTIFS($F$5:$F$504,F380,$C$5:$C$504,C380)-1,"")</f>
        <v/>
      </c>
      <c r="S380" s="57">
        <f>IF(G380="N",LN(Q380),"")</f>
        <v/>
      </c>
      <c r="T380" s="57">
        <f>IF(G380="N",LN(1+R380),"")</f>
        <v/>
      </c>
      <c r="U380" s="39">
        <f>IF(AND(K380="Y",ISNUMBER(J380)),(1+L380)/(1+J380)-1,"")</f>
        <v/>
      </c>
      <c r="V380" s="57">
        <f>IF(ISNUMBER(U380),LN(1+U380),"")</f>
        <v/>
      </c>
      <c r="W380" s="57">
        <f>IF(ISNUMBER(V380),MAX(MIN(V380,Assumptions!$C$9),Assumptions!$B$9),"")</f>
        <v/>
      </c>
      <c r="X380" s="57">
        <f>IF(AND(K380="Y",ISNUMBER(J380)),LN(1+J380),"")</f>
        <v/>
      </c>
      <c r="Y380" s="57">
        <f>IF(ISNUMBER(X380),MAX(MIN(X380,Assumptions!$C$10),Assumptions!$B$10),"")</f>
        <v/>
      </c>
      <c r="Z380" s="57">
        <f>IF(ISNUMBER(W380),W380-AVERAGEIFS($W$5:$W$504,$C$5:$C$504,C380),"")</f>
        <v/>
      </c>
      <c r="AA380" s="57">
        <f>IF(ISNUMBER(Y380),Y380-AVERAGEIFS($Y$5:$Y$504,$C$5:$C$504,C380),"")</f>
        <v/>
      </c>
    </row>
    <row r="381" ht="15" customHeight="1" s="74">
      <c r="A381" s="56" t="inlineStr">
        <is>
          <t>FTNT</t>
        </is>
      </c>
      <c r="B381" s="56" t="inlineStr">
        <is>
          <t>Fortinet</t>
        </is>
      </c>
      <c r="C381" s="56" t="inlineStr">
        <is>
          <t>Information Technology</t>
        </is>
      </c>
      <c r="D381" s="56" t="inlineStr">
        <is>
          <t>Systems Software</t>
        </is>
      </c>
      <c r="E381" s="56" t="inlineStr">
        <is>
          <t>Sunnyvale, California</t>
        </is>
      </c>
      <c r="F381" s="37">
        <f>IFERROR(VLOOKUP(E381,Metro_Map!$A$4:$B$187,2,FALSE()),E381)</f>
        <v/>
      </c>
      <c r="G381" s="37">
        <f>IF(F381="Foreign domicile","Y","N")</f>
        <v/>
      </c>
      <c r="H381" s="59" t="n">
        <v>58.04</v>
      </c>
      <c r="I381" s="59" t="n">
        <v>184.05</v>
      </c>
      <c r="J381" s="60" t="n">
        <v>1.313783368</v>
      </c>
      <c r="K381" s="37">
        <f>IF(AND(ISNUMBER(H381),ISNUMBER(I381)),"Y","N")</f>
        <v/>
      </c>
      <c r="L381" s="39">
        <f>IF(K381="Y",I381/H381-1,"")</f>
        <v/>
      </c>
      <c r="M381" s="57">
        <f>IF(K381="Y",LN(1+L381),"")</f>
        <v/>
      </c>
      <c r="N381" s="57">
        <f>IF(K381="Y",MAX(MIN(M381,Assumptions!$C$8),Assumptions!$B$8),"")</f>
        <v/>
      </c>
      <c r="O381" s="57">
        <f>IF(K381="Y",AVERAGEIFS($N$5:$N$504,$C$5:$C$504,C381),"")</f>
        <v/>
      </c>
      <c r="P381" s="57">
        <f>IF(K381="Y",N381-O381,"")</f>
        <v/>
      </c>
      <c r="Q381" s="37">
        <f>IF(G381="N",COUNTIFS($F$5:$F$504,F381),"")</f>
        <v/>
      </c>
      <c r="R381" s="37">
        <f>IF(G381="N",COUNTIFS($F$5:$F$504,F381,$C$5:$C$504,C381)-1,"")</f>
        <v/>
      </c>
      <c r="S381" s="57">
        <f>IF(G381="N",LN(Q381),"")</f>
        <v/>
      </c>
      <c r="T381" s="57">
        <f>IF(G381="N",LN(1+R381),"")</f>
        <v/>
      </c>
      <c r="U381" s="39">
        <f>IF(AND(K381="Y",ISNUMBER(J381)),(1+L381)/(1+J381)-1,"")</f>
        <v/>
      </c>
      <c r="V381" s="57">
        <f>IF(ISNUMBER(U381),LN(1+U381),"")</f>
        <v/>
      </c>
      <c r="W381" s="57">
        <f>IF(ISNUMBER(V381),MAX(MIN(V381,Assumptions!$C$9),Assumptions!$B$9),"")</f>
        <v/>
      </c>
      <c r="X381" s="57">
        <f>IF(AND(K381="Y",ISNUMBER(J381)),LN(1+J381),"")</f>
        <v/>
      </c>
      <c r="Y381" s="57">
        <f>IF(ISNUMBER(X381),MAX(MIN(X381,Assumptions!$C$10),Assumptions!$B$10),"")</f>
        <v/>
      </c>
      <c r="Z381" s="57">
        <f>IF(ISNUMBER(W381),W381-AVERAGEIFS($W$5:$W$504,$C$5:$C$504,C381),"")</f>
        <v/>
      </c>
      <c r="AA381" s="57">
        <f>IF(ISNUMBER(Y381),Y381-AVERAGEIFS($Y$5:$Y$504,$C$5:$C$504,C381),"")</f>
        <v/>
      </c>
    </row>
    <row r="382" ht="15" customHeight="1" s="74">
      <c r="A382" s="56" t="inlineStr">
        <is>
          <t>GILD</t>
        </is>
      </c>
      <c r="B382" s="56" t="inlineStr">
        <is>
          <t>Gilead Sciences</t>
        </is>
      </c>
      <c r="C382" s="56" t="inlineStr">
        <is>
          <t>Health Care</t>
        </is>
      </c>
      <c r="D382" s="56" t="inlineStr">
        <is>
          <t>Biotechnology</t>
        </is>
      </c>
      <c r="E382" s="56" t="inlineStr">
        <is>
          <t>Foster City, California</t>
        </is>
      </c>
      <c r="F382" s="37">
        <f>IFERROR(VLOOKUP(E382,Metro_Map!$A$4:$B$187,2,FALSE()),E382)</f>
        <v/>
      </c>
      <c r="G382" s="37">
        <f>IF(F382="Foreign domicile","Y","N")</f>
        <v/>
      </c>
      <c r="H382" s="59" t="n">
        <v>76.06</v>
      </c>
      <c r="I382" s="59" t="n">
        <v>153.54</v>
      </c>
      <c r="J382" s="60" t="n">
        <v>0.755929949</v>
      </c>
      <c r="K382" s="37">
        <f>IF(AND(ISNUMBER(H382),ISNUMBER(I382)),"Y","N")</f>
        <v/>
      </c>
      <c r="L382" s="39">
        <f>IF(K382="Y",I382/H382-1,"")</f>
        <v/>
      </c>
      <c r="M382" s="57">
        <f>IF(K382="Y",LN(1+L382),"")</f>
        <v/>
      </c>
      <c r="N382" s="57">
        <f>IF(K382="Y",MAX(MIN(M382,Assumptions!$C$8),Assumptions!$B$8),"")</f>
        <v/>
      </c>
      <c r="O382" s="57">
        <f>IF(K382="Y",AVERAGEIFS($N$5:$N$504,$C$5:$C$504,C382),"")</f>
        <v/>
      </c>
      <c r="P382" s="57">
        <f>IF(K382="Y",N382-O382,"")</f>
        <v/>
      </c>
      <c r="Q382" s="37">
        <f>IF(G382="N",COUNTIFS($F$5:$F$504,F382),"")</f>
        <v/>
      </c>
      <c r="R382" s="37">
        <f>IF(G382="N",COUNTIFS($F$5:$F$504,F382,$C$5:$C$504,C382)-1,"")</f>
        <v/>
      </c>
      <c r="S382" s="57">
        <f>IF(G382="N",LN(Q382),"")</f>
        <v/>
      </c>
      <c r="T382" s="57">
        <f>IF(G382="N",LN(1+R382),"")</f>
        <v/>
      </c>
      <c r="U382" s="39">
        <f>IF(AND(K382="Y",ISNUMBER(J382)),(1+L382)/(1+J382)-1,"")</f>
        <v/>
      </c>
      <c r="V382" s="57">
        <f>IF(ISNUMBER(U382),LN(1+U382),"")</f>
        <v/>
      </c>
      <c r="W382" s="57">
        <f>IF(ISNUMBER(V382),MAX(MIN(V382,Assumptions!$C$9),Assumptions!$B$9),"")</f>
        <v/>
      </c>
      <c r="X382" s="57">
        <f>IF(AND(K382="Y",ISNUMBER(J382)),LN(1+J382),"")</f>
        <v/>
      </c>
      <c r="Y382" s="57">
        <f>IF(ISNUMBER(X382),MAX(MIN(X382,Assumptions!$C$10),Assumptions!$B$10),"")</f>
        <v/>
      </c>
      <c r="Z382" s="57">
        <f>IF(ISNUMBER(W382),W382-AVERAGEIFS($W$5:$W$504,$C$5:$C$504,C382),"")</f>
        <v/>
      </c>
      <c r="AA382" s="57">
        <f>IF(ISNUMBER(Y382),Y382-AVERAGEIFS($Y$5:$Y$504,$C$5:$C$504,C382),"")</f>
        <v/>
      </c>
    </row>
    <row r="383" ht="15" customHeight="1" s="74">
      <c r="A383" s="56" t="inlineStr">
        <is>
          <t>GOOGL</t>
        </is>
      </c>
      <c r="B383" s="56" t="inlineStr">
        <is>
          <t>Alphabet Inc. (Class A)</t>
        </is>
      </c>
      <c r="C383" s="56" t="inlineStr">
        <is>
          <t>Communication Services</t>
        </is>
      </c>
      <c r="D383" s="56" t="inlineStr">
        <is>
          <t>Interactive Media &amp; Services</t>
        </is>
      </c>
      <c r="E383" s="56" t="inlineStr">
        <is>
          <t>Mountain View, California</t>
        </is>
      </c>
      <c r="F383" s="37">
        <f>IFERROR(VLOOKUP(E383,Metro_Map!$A$4:$B$187,2,FALSE()),E383)</f>
        <v/>
      </c>
      <c r="G383" s="37">
        <f>IF(F383="Foreign domicile","Y","N")</f>
        <v/>
      </c>
      <c r="H383" s="59" t="n">
        <v>171.54</v>
      </c>
      <c r="I383" s="59" t="n">
        <v>347.64</v>
      </c>
      <c r="J383" s="60" t="n">
        <v>1.059090374</v>
      </c>
      <c r="K383" s="37">
        <f>IF(AND(ISNUMBER(H383),ISNUMBER(I383)),"Y","N")</f>
        <v/>
      </c>
      <c r="L383" s="39">
        <f>IF(K383="Y",I383/H383-1,"")</f>
        <v/>
      </c>
      <c r="M383" s="57">
        <f>IF(K383="Y",LN(1+L383),"")</f>
        <v/>
      </c>
      <c r="N383" s="57">
        <f>IF(K383="Y",MAX(MIN(M383,Assumptions!$C$8),Assumptions!$B$8),"")</f>
        <v/>
      </c>
      <c r="O383" s="57">
        <f>IF(K383="Y",AVERAGEIFS($N$5:$N$504,$C$5:$C$504,C383),"")</f>
        <v/>
      </c>
      <c r="P383" s="57">
        <f>IF(K383="Y",N383-O383,"")</f>
        <v/>
      </c>
      <c r="Q383" s="37">
        <f>IF(G383="N",COUNTIFS($F$5:$F$504,F383),"")</f>
        <v/>
      </c>
      <c r="R383" s="37">
        <f>IF(G383="N",COUNTIFS($F$5:$F$504,F383,$C$5:$C$504,C383)-1,"")</f>
        <v/>
      </c>
      <c r="S383" s="57">
        <f>IF(G383="N",LN(Q383),"")</f>
        <v/>
      </c>
      <c r="T383" s="57">
        <f>IF(G383="N",LN(1+R383),"")</f>
        <v/>
      </c>
      <c r="U383" s="39">
        <f>IF(AND(K383="Y",ISNUMBER(J383)),(1+L383)/(1+J383)-1,"")</f>
        <v/>
      </c>
      <c r="V383" s="57">
        <f>IF(ISNUMBER(U383),LN(1+U383),"")</f>
        <v/>
      </c>
      <c r="W383" s="57">
        <f>IF(ISNUMBER(V383),MAX(MIN(V383,Assumptions!$C$9),Assumptions!$B$9),"")</f>
        <v/>
      </c>
      <c r="X383" s="57">
        <f>IF(AND(K383="Y",ISNUMBER(J383)),LN(1+J383),"")</f>
        <v/>
      </c>
      <c r="Y383" s="57">
        <f>IF(ISNUMBER(X383),MAX(MIN(X383,Assumptions!$C$10),Assumptions!$B$10),"")</f>
        <v/>
      </c>
      <c r="Z383" s="57">
        <f>IF(ISNUMBER(W383),W383-AVERAGEIFS($W$5:$W$504,$C$5:$C$504,C383),"")</f>
        <v/>
      </c>
      <c r="AA383" s="57">
        <f>IF(ISNUMBER(Y383),Y383-AVERAGEIFS($Y$5:$Y$504,$C$5:$C$504,C383),"")</f>
        <v/>
      </c>
    </row>
    <row r="384" ht="15" customHeight="1" s="74">
      <c r="A384" s="56" t="inlineStr">
        <is>
          <t>HPQ</t>
        </is>
      </c>
      <c r="B384" s="56" t="inlineStr">
        <is>
          <t>HP Inc.</t>
        </is>
      </c>
      <c r="C384" s="56" t="inlineStr">
        <is>
          <t>Information Technology</t>
        </is>
      </c>
      <c r="D384" s="56" t="inlineStr">
        <is>
          <t>Technology Hardware, Storage &amp; Peripherals</t>
        </is>
      </c>
      <c r="E384" s="56" t="inlineStr">
        <is>
          <t>Palo Alto, California</t>
        </is>
      </c>
      <c r="F384" s="37">
        <f>IFERROR(VLOOKUP(E384,Metro_Map!$A$4:$B$187,2,FALSE()),E384)</f>
        <v/>
      </c>
      <c r="G384" s="37">
        <f>IF(F384="Foreign domicile","Y","N")</f>
        <v/>
      </c>
      <c r="H384" s="59" t="n">
        <v>36.09</v>
      </c>
      <c r="I384" s="59" t="n">
        <v>30.46</v>
      </c>
      <c r="J384" s="60" t="n">
        <v>-0.1572052402</v>
      </c>
      <c r="K384" s="37">
        <f>IF(AND(ISNUMBER(H384),ISNUMBER(I384)),"Y","N")</f>
        <v/>
      </c>
      <c r="L384" s="39">
        <f>IF(K384="Y",I384/H384-1,"")</f>
        <v/>
      </c>
      <c r="M384" s="57">
        <f>IF(K384="Y",LN(1+L384),"")</f>
        <v/>
      </c>
      <c r="N384" s="57">
        <f>IF(K384="Y",MAX(MIN(M384,Assumptions!$C$8),Assumptions!$B$8),"")</f>
        <v/>
      </c>
      <c r="O384" s="57">
        <f>IF(K384="Y",AVERAGEIFS($N$5:$N$504,$C$5:$C$504,C384),"")</f>
        <v/>
      </c>
      <c r="P384" s="57">
        <f>IF(K384="Y",N384-O384,"")</f>
        <v/>
      </c>
      <c r="Q384" s="37">
        <f>IF(G384="N",COUNTIFS($F$5:$F$504,F384),"")</f>
        <v/>
      </c>
      <c r="R384" s="37">
        <f>IF(G384="N",COUNTIFS($F$5:$F$504,F384,$C$5:$C$504,C384)-1,"")</f>
        <v/>
      </c>
      <c r="S384" s="57">
        <f>IF(G384="N",LN(Q384),"")</f>
        <v/>
      </c>
      <c r="T384" s="57">
        <f>IF(G384="N",LN(1+R384),"")</f>
        <v/>
      </c>
      <c r="U384" s="39">
        <f>IF(AND(K384="Y",ISNUMBER(J384)),(1+L384)/(1+J384)-1,"")</f>
        <v/>
      </c>
      <c r="V384" s="57">
        <f>IF(ISNUMBER(U384),LN(1+U384),"")</f>
        <v/>
      </c>
      <c r="W384" s="57">
        <f>IF(ISNUMBER(V384),MAX(MIN(V384,Assumptions!$C$9),Assumptions!$B$9),"")</f>
        <v/>
      </c>
      <c r="X384" s="57">
        <f>IF(AND(K384="Y",ISNUMBER(J384)),LN(1+J384),"")</f>
        <v/>
      </c>
      <c r="Y384" s="57">
        <f>IF(ISNUMBER(X384),MAX(MIN(X384,Assumptions!$C$10),Assumptions!$B$10),"")</f>
        <v/>
      </c>
      <c r="Z384" s="57">
        <f>IF(ISNUMBER(W384),W384-AVERAGEIFS($W$5:$W$504,$C$5:$C$504,C384),"")</f>
        <v/>
      </c>
      <c r="AA384" s="57">
        <f>IF(ISNUMBER(Y384),Y384-AVERAGEIFS($Y$5:$Y$504,$C$5:$C$504,C384),"")</f>
        <v/>
      </c>
    </row>
    <row r="385" ht="15" customHeight="1" s="74">
      <c r="A385" s="56" t="inlineStr">
        <is>
          <t>INTC</t>
        </is>
      </c>
      <c r="B385" s="56" t="inlineStr">
        <is>
          <t>Intel</t>
        </is>
      </c>
      <c r="C385" s="56" t="inlineStr">
        <is>
          <t>Information Technology</t>
        </is>
      </c>
      <c r="D385" s="56" t="inlineStr">
        <is>
          <t>Semiconductors</t>
        </is>
      </c>
      <c r="E385" s="56" t="inlineStr">
        <is>
          <t>Santa Clara, California</t>
        </is>
      </c>
      <c r="F385" s="37">
        <f>IFERROR(VLOOKUP(E385,Metro_Map!$A$4:$B$187,2,FALSE()),E385)</f>
        <v/>
      </c>
      <c r="G385" s="37">
        <f>IF(F385="Foreign domicile","Y","N")</f>
        <v/>
      </c>
      <c r="H385" s="59" t="n">
        <v>30.74</v>
      </c>
      <c r="I385" s="59" t="n">
        <v>98.12</v>
      </c>
      <c r="J385" s="60" t="n">
        <v>3.048456261</v>
      </c>
      <c r="K385" s="37">
        <f>IF(AND(ISNUMBER(H385),ISNUMBER(I385)),"Y","N")</f>
        <v/>
      </c>
      <c r="L385" s="39">
        <f>IF(K385="Y",I385/H385-1,"")</f>
        <v/>
      </c>
      <c r="M385" s="57">
        <f>IF(K385="Y",LN(1+L385),"")</f>
        <v/>
      </c>
      <c r="N385" s="57">
        <f>IF(K385="Y",MAX(MIN(M385,Assumptions!$C$8),Assumptions!$B$8),"")</f>
        <v/>
      </c>
      <c r="O385" s="57">
        <f>IF(K385="Y",AVERAGEIFS($N$5:$N$504,$C$5:$C$504,C385),"")</f>
        <v/>
      </c>
      <c r="P385" s="57">
        <f>IF(K385="Y",N385-O385,"")</f>
        <v/>
      </c>
      <c r="Q385" s="37">
        <f>IF(G385="N",COUNTIFS($F$5:$F$504,F385),"")</f>
        <v/>
      </c>
      <c r="R385" s="37">
        <f>IF(G385="N",COUNTIFS($F$5:$F$504,F385,$C$5:$C$504,C385)-1,"")</f>
        <v/>
      </c>
      <c r="S385" s="57">
        <f>IF(G385="N",LN(Q385),"")</f>
        <v/>
      </c>
      <c r="T385" s="57">
        <f>IF(G385="N",LN(1+R385),"")</f>
        <v/>
      </c>
      <c r="U385" s="39">
        <f>IF(AND(K385="Y",ISNUMBER(J385)),(1+L385)/(1+J385)-1,"")</f>
        <v/>
      </c>
      <c r="V385" s="57">
        <f>IF(ISNUMBER(U385),LN(1+U385),"")</f>
        <v/>
      </c>
      <c r="W385" s="57">
        <f>IF(ISNUMBER(V385),MAX(MIN(V385,Assumptions!$C$9),Assumptions!$B$9),"")</f>
        <v/>
      </c>
      <c r="X385" s="57">
        <f>IF(AND(K385="Y",ISNUMBER(J385)),LN(1+J385),"")</f>
        <v/>
      </c>
      <c r="Y385" s="57">
        <f>IF(ISNUMBER(X385),MAX(MIN(X385,Assumptions!$C$10),Assumptions!$B$10),"")</f>
        <v/>
      </c>
      <c r="Z385" s="57">
        <f>IF(ISNUMBER(W385),W385-AVERAGEIFS($W$5:$W$504,$C$5:$C$504,C385),"")</f>
        <v/>
      </c>
      <c r="AA385" s="57">
        <f>IF(ISNUMBER(Y385),Y385-AVERAGEIFS($Y$5:$Y$504,$C$5:$C$504,C385),"")</f>
        <v/>
      </c>
    </row>
    <row r="386" ht="15" customHeight="1" s="74">
      <c r="A386" s="56" t="inlineStr">
        <is>
          <t>INTU</t>
        </is>
      </c>
      <c r="B386" s="56" t="inlineStr">
        <is>
          <t>Intuit</t>
        </is>
      </c>
      <c r="C386" s="56" t="inlineStr">
        <is>
          <t>Information Technology</t>
        </is>
      </c>
      <c r="D386" s="56" t="inlineStr">
        <is>
          <t>Application Software</t>
        </is>
      </c>
      <c r="E386" s="56" t="inlineStr">
        <is>
          <t>Mountain View, California</t>
        </is>
      </c>
      <c r="F386" s="37">
        <f>IFERROR(VLOOKUP(E386,Metro_Map!$A$4:$B$187,2,FALSE()),E386)</f>
        <v/>
      </c>
      <c r="G386" s="37">
        <f>IF(F386="Foreign domicile","Y","N")</f>
        <v/>
      </c>
      <c r="H386" s="59" t="n">
        <v>647.35</v>
      </c>
      <c r="I386" s="59" t="n">
        <v>310.44</v>
      </c>
      <c r="J386" s="60" t="n">
        <v>-0.4644571207</v>
      </c>
      <c r="K386" s="37">
        <f>IF(AND(ISNUMBER(H386),ISNUMBER(I386)),"Y","N")</f>
        <v/>
      </c>
      <c r="L386" s="39">
        <f>IF(K386="Y",I386/H386-1,"")</f>
        <v/>
      </c>
      <c r="M386" s="57">
        <f>IF(K386="Y",LN(1+L386),"")</f>
        <v/>
      </c>
      <c r="N386" s="57">
        <f>IF(K386="Y",MAX(MIN(M386,Assumptions!$C$8),Assumptions!$B$8),"")</f>
        <v/>
      </c>
      <c r="O386" s="57">
        <f>IF(K386="Y",AVERAGEIFS($N$5:$N$504,$C$5:$C$504,C386),"")</f>
        <v/>
      </c>
      <c r="P386" s="57">
        <f>IF(K386="Y",N386-O386,"")</f>
        <v/>
      </c>
      <c r="Q386" s="37">
        <f>IF(G386="N",COUNTIFS($F$5:$F$504,F386),"")</f>
        <v/>
      </c>
      <c r="R386" s="37">
        <f>IF(G386="N",COUNTIFS($F$5:$F$504,F386,$C$5:$C$504,C386)-1,"")</f>
        <v/>
      </c>
      <c r="S386" s="57">
        <f>IF(G386="N",LN(Q386),"")</f>
        <v/>
      </c>
      <c r="T386" s="57">
        <f>IF(G386="N",LN(1+R386),"")</f>
        <v/>
      </c>
      <c r="U386" s="39">
        <f>IF(AND(K386="Y",ISNUMBER(J386)),(1+L386)/(1+J386)-1,"")</f>
        <v/>
      </c>
      <c r="V386" s="57">
        <f>IF(ISNUMBER(U386),LN(1+U386),"")</f>
        <v/>
      </c>
      <c r="W386" s="57">
        <f>IF(ISNUMBER(V386),MAX(MIN(V386,Assumptions!$C$9),Assumptions!$B$9),"")</f>
        <v/>
      </c>
      <c r="X386" s="57">
        <f>IF(AND(K386="Y",ISNUMBER(J386)),LN(1+J386),"")</f>
        <v/>
      </c>
      <c r="Y386" s="57">
        <f>IF(ISNUMBER(X386),MAX(MIN(X386,Assumptions!$C$10),Assumptions!$B$10),"")</f>
        <v/>
      </c>
      <c r="Z386" s="57">
        <f>IF(ISNUMBER(W386),W386-AVERAGEIFS($W$5:$W$504,$C$5:$C$504,C386),"")</f>
        <v/>
      </c>
      <c r="AA386" s="57">
        <f>IF(ISNUMBER(Y386),Y386-AVERAGEIFS($Y$5:$Y$504,$C$5:$C$504,C386),"")</f>
        <v/>
      </c>
    </row>
    <row r="387" ht="15" customHeight="1" s="74">
      <c r="A387" s="56" t="inlineStr">
        <is>
          <t>ISRG</t>
        </is>
      </c>
      <c r="B387" s="56" t="inlineStr">
        <is>
          <t>Intuitive Surgical</t>
        </is>
      </c>
      <c r="C387" s="56" t="inlineStr">
        <is>
          <t>Health Care</t>
        </is>
      </c>
      <c r="D387" s="56" t="inlineStr">
        <is>
          <t>Health Care Equipment</t>
        </is>
      </c>
      <c r="E387" s="56" t="inlineStr">
        <is>
          <t>Sunnyvale, California</t>
        </is>
      </c>
      <c r="F387" s="37">
        <f>IFERROR(VLOOKUP(E387,Metro_Map!$A$4:$B$187,2,FALSE()),E387)</f>
        <v/>
      </c>
      <c r="G387" s="37">
        <f>IF(F387="Foreign domicile","Y","N")</f>
        <v/>
      </c>
      <c r="H387" s="59" t="n">
        <v>444.61</v>
      </c>
      <c r="I387" s="59" t="n">
        <v>420.24</v>
      </c>
      <c r="J387" s="60" t="n">
        <v>-0.1698856688</v>
      </c>
      <c r="K387" s="37">
        <f>IF(AND(ISNUMBER(H387),ISNUMBER(I387)),"Y","N")</f>
        <v/>
      </c>
      <c r="L387" s="39">
        <f>IF(K387="Y",I387/H387-1,"")</f>
        <v/>
      </c>
      <c r="M387" s="57">
        <f>IF(K387="Y",LN(1+L387),"")</f>
        <v/>
      </c>
      <c r="N387" s="57">
        <f>IF(K387="Y",MAX(MIN(M387,Assumptions!$C$8),Assumptions!$B$8),"")</f>
        <v/>
      </c>
      <c r="O387" s="57">
        <f>IF(K387="Y",AVERAGEIFS($N$5:$N$504,$C$5:$C$504,C387),"")</f>
        <v/>
      </c>
      <c r="P387" s="57">
        <f>IF(K387="Y",N387-O387,"")</f>
        <v/>
      </c>
      <c r="Q387" s="37">
        <f>IF(G387="N",COUNTIFS($F$5:$F$504,F387),"")</f>
        <v/>
      </c>
      <c r="R387" s="37">
        <f>IF(G387="N",COUNTIFS($F$5:$F$504,F387,$C$5:$C$504,C387)-1,"")</f>
        <v/>
      </c>
      <c r="S387" s="57">
        <f>IF(G387="N",LN(Q387),"")</f>
        <v/>
      </c>
      <c r="T387" s="57">
        <f>IF(G387="N",LN(1+R387),"")</f>
        <v/>
      </c>
      <c r="U387" s="39">
        <f>IF(AND(K387="Y",ISNUMBER(J387)),(1+L387)/(1+J387)-1,"")</f>
        <v/>
      </c>
      <c r="V387" s="57">
        <f>IF(ISNUMBER(U387),LN(1+U387),"")</f>
        <v/>
      </c>
      <c r="W387" s="57">
        <f>IF(ISNUMBER(V387),MAX(MIN(V387,Assumptions!$C$9),Assumptions!$B$9),"")</f>
        <v/>
      </c>
      <c r="X387" s="57">
        <f>IF(AND(K387="Y",ISNUMBER(J387)),LN(1+J387),"")</f>
        <v/>
      </c>
      <c r="Y387" s="57">
        <f>IF(ISNUMBER(X387),MAX(MIN(X387,Assumptions!$C$10),Assumptions!$B$10),"")</f>
        <v/>
      </c>
      <c r="Z387" s="57">
        <f>IF(ISNUMBER(W387),W387-AVERAGEIFS($W$5:$W$504,$C$5:$C$504,C387),"")</f>
        <v/>
      </c>
      <c r="AA387" s="57">
        <f>IF(ISNUMBER(Y387),Y387-AVERAGEIFS($Y$5:$Y$504,$C$5:$C$504,C387),"")</f>
        <v/>
      </c>
    </row>
    <row r="388" ht="15" customHeight="1" s="74">
      <c r="A388" s="56" t="inlineStr">
        <is>
          <t>KLAC</t>
        </is>
      </c>
      <c r="B388" s="56" t="inlineStr">
        <is>
          <t>KLA Corporation</t>
        </is>
      </c>
      <c r="C388" s="56" t="inlineStr">
        <is>
          <t>Information Technology</t>
        </is>
      </c>
      <c r="D388" s="56" t="inlineStr">
        <is>
          <t>Semiconductor Materials &amp; Equipment</t>
        </is>
      </c>
      <c r="E388" s="56" t="inlineStr">
        <is>
          <t>Milpitas, California</t>
        </is>
      </c>
      <c r="F388" s="37">
        <f>IFERROR(VLOOKUP(E388,Metro_Map!$A$4:$B$187,2,FALSE()),E388)</f>
        <v/>
      </c>
      <c r="G388" s="37">
        <f>IF(F388="Foreign domicile","Y","N")</f>
        <v/>
      </c>
      <c r="H388" s="59" t="n">
        <v>82.31</v>
      </c>
      <c r="I388" s="59" t="n">
        <v>178.81</v>
      </c>
      <c r="J388" s="60" t="n">
        <v>1.578099358</v>
      </c>
      <c r="K388" s="37">
        <f>IF(AND(ISNUMBER(H388),ISNUMBER(I388)),"Y","N")</f>
        <v/>
      </c>
      <c r="L388" s="39">
        <f>IF(K388="Y",I388/H388-1,"")</f>
        <v/>
      </c>
      <c r="M388" s="57">
        <f>IF(K388="Y",LN(1+L388),"")</f>
        <v/>
      </c>
      <c r="N388" s="57">
        <f>IF(K388="Y",MAX(MIN(M388,Assumptions!$C$8),Assumptions!$B$8),"")</f>
        <v/>
      </c>
      <c r="O388" s="57">
        <f>IF(K388="Y",AVERAGEIFS($N$5:$N$504,$C$5:$C$504,C388),"")</f>
        <v/>
      </c>
      <c r="P388" s="57">
        <f>IF(K388="Y",N388-O388,"")</f>
        <v/>
      </c>
      <c r="Q388" s="37">
        <f>IF(G388="N",COUNTIFS($F$5:$F$504,F388),"")</f>
        <v/>
      </c>
      <c r="R388" s="37">
        <f>IF(G388="N",COUNTIFS($F$5:$F$504,F388,$C$5:$C$504,C388)-1,"")</f>
        <v/>
      </c>
      <c r="S388" s="57">
        <f>IF(G388="N",LN(Q388),"")</f>
        <v/>
      </c>
      <c r="T388" s="57">
        <f>IF(G388="N",LN(1+R388),"")</f>
        <v/>
      </c>
      <c r="U388" s="39">
        <f>IF(AND(K388="Y",ISNUMBER(J388)),(1+L388)/(1+J388)-1,"")</f>
        <v/>
      </c>
      <c r="V388" s="57">
        <f>IF(ISNUMBER(U388),LN(1+U388),"")</f>
        <v/>
      </c>
      <c r="W388" s="57">
        <f>IF(ISNUMBER(V388),MAX(MIN(V388,Assumptions!$C$9),Assumptions!$B$9),"")</f>
        <v/>
      </c>
      <c r="X388" s="57">
        <f>IF(AND(K388="Y",ISNUMBER(J388)),LN(1+J388),"")</f>
        <v/>
      </c>
      <c r="Y388" s="57">
        <f>IF(ISNUMBER(X388),MAX(MIN(X388,Assumptions!$C$10),Assumptions!$B$10),"")</f>
        <v/>
      </c>
      <c r="Z388" s="57">
        <f>IF(ISNUMBER(W388),W388-AVERAGEIFS($W$5:$W$504,$C$5:$C$504,C388),"")</f>
        <v/>
      </c>
      <c r="AA388" s="57">
        <f>IF(ISNUMBER(Y388),Y388-AVERAGEIFS($Y$5:$Y$504,$C$5:$C$504,C388),"")</f>
        <v/>
      </c>
    </row>
    <row r="389" ht="15" customHeight="1" s="74">
      <c r="A389" s="56" t="inlineStr">
        <is>
          <t>LRCX</t>
        </is>
      </c>
      <c r="B389" s="56" t="inlineStr">
        <is>
          <t>Lam Research</t>
        </is>
      </c>
      <c r="C389" s="56" t="inlineStr">
        <is>
          <t>Information Technology</t>
        </is>
      </c>
      <c r="D389" s="56" t="inlineStr">
        <is>
          <t>Semiconductor Materials &amp; Equipment</t>
        </is>
      </c>
      <c r="E389" s="56" t="inlineStr">
        <is>
          <t>Fremont, California</t>
        </is>
      </c>
      <c r="F389" s="37">
        <f>IFERROR(VLOOKUP(E389,Metro_Map!$A$4:$B$187,2,FALSE()),E389)</f>
        <v/>
      </c>
      <c r="G389" s="37">
        <f>IF(F389="Foreign domicile","Y","N")</f>
        <v/>
      </c>
      <c r="H389" s="59" t="n">
        <v>92.12</v>
      </c>
      <c r="I389" s="59" t="n">
        <v>286.92</v>
      </c>
      <c r="J389" s="60" t="n">
        <v>2.590706806</v>
      </c>
      <c r="K389" s="37">
        <f>IF(AND(ISNUMBER(H389),ISNUMBER(I389)),"Y","N")</f>
        <v/>
      </c>
      <c r="L389" s="39">
        <f>IF(K389="Y",I389/H389-1,"")</f>
        <v/>
      </c>
      <c r="M389" s="57">
        <f>IF(K389="Y",LN(1+L389),"")</f>
        <v/>
      </c>
      <c r="N389" s="57">
        <f>IF(K389="Y",MAX(MIN(M389,Assumptions!$C$8),Assumptions!$B$8),"")</f>
        <v/>
      </c>
      <c r="O389" s="57">
        <f>IF(K389="Y",AVERAGEIFS($N$5:$N$504,$C$5:$C$504,C389),"")</f>
        <v/>
      </c>
      <c r="P389" s="57">
        <f>IF(K389="Y",N389-O389,"")</f>
        <v/>
      </c>
      <c r="Q389" s="37">
        <f>IF(G389="N",COUNTIFS($F$5:$F$504,F389),"")</f>
        <v/>
      </c>
      <c r="R389" s="37">
        <f>IF(G389="N",COUNTIFS($F$5:$F$504,F389,$C$5:$C$504,C389)-1,"")</f>
        <v/>
      </c>
      <c r="S389" s="57">
        <f>IF(G389="N",LN(Q389),"")</f>
        <v/>
      </c>
      <c r="T389" s="57">
        <f>IF(G389="N",LN(1+R389),"")</f>
        <v/>
      </c>
      <c r="U389" s="39">
        <f>IF(AND(K389="Y",ISNUMBER(J389)),(1+L389)/(1+J389)-1,"")</f>
        <v/>
      </c>
      <c r="V389" s="57">
        <f>IF(ISNUMBER(U389),LN(1+U389),"")</f>
        <v/>
      </c>
      <c r="W389" s="57">
        <f>IF(ISNUMBER(V389),MAX(MIN(V389,Assumptions!$C$9),Assumptions!$B$9),"")</f>
        <v/>
      </c>
      <c r="X389" s="57">
        <f>IF(AND(K389="Y",ISNUMBER(J389)),LN(1+J389),"")</f>
        <v/>
      </c>
      <c r="Y389" s="57">
        <f>IF(ISNUMBER(X389),MAX(MIN(X389,Assumptions!$C$10),Assumptions!$B$10),"")</f>
        <v/>
      </c>
      <c r="Z389" s="57">
        <f>IF(ISNUMBER(W389),W389-AVERAGEIFS($W$5:$W$504,$C$5:$C$504,C389),"")</f>
        <v/>
      </c>
      <c r="AA389" s="57">
        <f>IF(ISNUMBER(Y389),Y389-AVERAGEIFS($Y$5:$Y$504,$C$5:$C$504,C389),"")</f>
        <v/>
      </c>
    </row>
    <row r="390" ht="15" customHeight="1" s="74">
      <c r="A390" s="56" t="inlineStr">
        <is>
          <t>META</t>
        </is>
      </c>
      <c r="B390" s="56" t="inlineStr">
        <is>
          <t>Meta Platforms</t>
        </is>
      </c>
      <c r="C390" s="56" t="inlineStr">
        <is>
          <t>Communication Services</t>
        </is>
      </c>
      <c r="D390" s="56" t="inlineStr">
        <is>
          <t>Interactive Media &amp; Services</t>
        </is>
      </c>
      <c r="E390" s="56" t="inlineStr">
        <is>
          <t>Menlo Park, California</t>
        </is>
      </c>
      <c r="F390" s="37">
        <f>IFERROR(VLOOKUP(E390,Metro_Map!$A$4:$B$187,2,FALSE()),E390)</f>
        <v/>
      </c>
      <c r="G390" s="37">
        <f>IF(F390="Foreign domicile","Y","N")</f>
        <v/>
      </c>
      <c r="H390" s="59" t="n">
        <v>474.83</v>
      </c>
      <c r="I390" s="59" t="n">
        <v>737.54</v>
      </c>
      <c r="J390" s="60" t="n">
        <v>0.2938525235</v>
      </c>
      <c r="K390" s="37">
        <f>IF(AND(ISNUMBER(H390),ISNUMBER(I390)),"Y","N")</f>
        <v/>
      </c>
      <c r="L390" s="39">
        <f>IF(K390="Y",I390/H390-1,"")</f>
        <v/>
      </c>
      <c r="M390" s="57">
        <f>IF(K390="Y",LN(1+L390),"")</f>
        <v/>
      </c>
      <c r="N390" s="57">
        <f>IF(K390="Y",MAX(MIN(M390,Assumptions!$C$8),Assumptions!$B$8),"")</f>
        <v/>
      </c>
      <c r="O390" s="57">
        <f>IF(K390="Y",AVERAGEIFS($N$5:$N$504,$C$5:$C$504,C390),"")</f>
        <v/>
      </c>
      <c r="P390" s="57">
        <f>IF(K390="Y",N390-O390,"")</f>
        <v/>
      </c>
      <c r="Q390" s="37">
        <f>IF(G390="N",COUNTIFS($F$5:$F$504,F390),"")</f>
        <v/>
      </c>
      <c r="R390" s="37">
        <f>IF(G390="N",COUNTIFS($F$5:$F$504,F390,$C$5:$C$504,C390)-1,"")</f>
        <v/>
      </c>
      <c r="S390" s="57">
        <f>IF(G390="N",LN(Q390),"")</f>
        <v/>
      </c>
      <c r="T390" s="57">
        <f>IF(G390="N",LN(1+R390),"")</f>
        <v/>
      </c>
      <c r="U390" s="39">
        <f>IF(AND(K390="Y",ISNUMBER(J390)),(1+L390)/(1+J390)-1,"")</f>
        <v/>
      </c>
      <c r="V390" s="57">
        <f>IF(ISNUMBER(U390),LN(1+U390),"")</f>
        <v/>
      </c>
      <c r="W390" s="57">
        <f>IF(ISNUMBER(V390),MAX(MIN(V390,Assumptions!$C$9),Assumptions!$B$9),"")</f>
        <v/>
      </c>
      <c r="X390" s="57">
        <f>IF(AND(K390="Y",ISNUMBER(J390)),LN(1+J390),"")</f>
        <v/>
      </c>
      <c r="Y390" s="57">
        <f>IF(ISNUMBER(X390),MAX(MIN(X390,Assumptions!$C$10),Assumptions!$B$10),"")</f>
        <v/>
      </c>
      <c r="Z390" s="57">
        <f>IF(ISNUMBER(W390),W390-AVERAGEIFS($W$5:$W$504,$C$5:$C$504,C390),"")</f>
        <v/>
      </c>
      <c r="AA390" s="57">
        <f>IF(ISNUMBER(Y390),Y390-AVERAGEIFS($Y$5:$Y$504,$C$5:$C$504,C390),"")</f>
        <v/>
      </c>
    </row>
    <row r="391" ht="15" customHeight="1" s="74">
      <c r="A391" s="56" t="inlineStr">
        <is>
          <t>NFLX</t>
        </is>
      </c>
      <c r="B391" s="56" t="inlineStr">
        <is>
          <t>Netflix</t>
        </is>
      </c>
      <c r="C391" s="56" t="inlineStr">
        <is>
          <t>Communication Services</t>
        </is>
      </c>
      <c r="D391" s="56" t="inlineStr">
        <is>
          <t>Movies &amp; Entertainment</t>
        </is>
      </c>
      <c r="E391" s="56" t="inlineStr">
        <is>
          <t>Los Gatos, California</t>
        </is>
      </c>
      <c r="F391" s="37">
        <f>IFERROR(VLOOKUP(E391,Metro_Map!$A$4:$B$187,2,FALSE()),E391)</f>
        <v/>
      </c>
      <c r="G391" s="37">
        <f>IF(F391="Foreign domicile","Y","N")</f>
        <v/>
      </c>
      <c r="H391" s="59" t="n">
        <v>62.84</v>
      </c>
      <c r="I391" s="59" t="n">
        <v>70.56999999999999</v>
      </c>
      <c r="J391" s="60" t="n">
        <v>-0.04621023694</v>
      </c>
      <c r="K391" s="37">
        <f>IF(AND(ISNUMBER(H391),ISNUMBER(I391)),"Y","N")</f>
        <v/>
      </c>
      <c r="L391" s="39">
        <f>IF(K391="Y",I391/H391-1,"")</f>
        <v/>
      </c>
      <c r="M391" s="57">
        <f>IF(K391="Y",LN(1+L391),"")</f>
        <v/>
      </c>
      <c r="N391" s="57">
        <f>IF(K391="Y",MAX(MIN(M391,Assumptions!$C$8),Assumptions!$B$8),"")</f>
        <v/>
      </c>
      <c r="O391" s="57">
        <f>IF(K391="Y",AVERAGEIFS($N$5:$N$504,$C$5:$C$504,C391),"")</f>
        <v/>
      </c>
      <c r="P391" s="57">
        <f>IF(K391="Y",N391-O391,"")</f>
        <v/>
      </c>
      <c r="Q391" s="37">
        <f>IF(G391="N",COUNTIFS($F$5:$F$504,F391),"")</f>
        <v/>
      </c>
      <c r="R391" s="37">
        <f>IF(G391="N",COUNTIFS($F$5:$F$504,F391,$C$5:$C$504,C391)-1,"")</f>
        <v/>
      </c>
      <c r="S391" s="57">
        <f>IF(G391="N",LN(Q391),"")</f>
        <v/>
      </c>
      <c r="T391" s="57">
        <f>IF(G391="N",LN(1+R391),"")</f>
        <v/>
      </c>
      <c r="U391" s="39">
        <f>IF(AND(K391="Y",ISNUMBER(J391)),(1+L391)/(1+J391)-1,"")</f>
        <v/>
      </c>
      <c r="V391" s="57">
        <f>IF(ISNUMBER(U391),LN(1+U391),"")</f>
        <v/>
      </c>
      <c r="W391" s="57">
        <f>IF(ISNUMBER(V391),MAX(MIN(V391,Assumptions!$C$9),Assumptions!$B$9),"")</f>
        <v/>
      </c>
      <c r="X391" s="57">
        <f>IF(AND(K391="Y",ISNUMBER(J391)),LN(1+J391),"")</f>
        <v/>
      </c>
      <c r="Y391" s="57">
        <f>IF(ISNUMBER(X391),MAX(MIN(X391,Assumptions!$C$10),Assumptions!$B$10),"")</f>
        <v/>
      </c>
      <c r="Z391" s="57">
        <f>IF(ISNUMBER(W391),W391-AVERAGEIFS($W$5:$W$504,$C$5:$C$504,C391),"")</f>
        <v/>
      </c>
      <c r="AA391" s="57">
        <f>IF(ISNUMBER(Y391),Y391-AVERAGEIFS($Y$5:$Y$504,$C$5:$C$504,C391),"")</f>
        <v/>
      </c>
    </row>
    <row r="392" ht="15" customHeight="1" s="74">
      <c r="A392" s="56" t="inlineStr">
        <is>
          <t>NOW</t>
        </is>
      </c>
      <c r="B392" s="56" t="inlineStr">
        <is>
          <t>ServiceNow</t>
        </is>
      </c>
      <c r="C392" s="56" t="inlineStr">
        <is>
          <t>Information Technology</t>
        </is>
      </c>
      <c r="D392" s="56" t="inlineStr">
        <is>
          <t>Systems Software</t>
        </is>
      </c>
      <c r="E392" s="56" t="inlineStr">
        <is>
          <t>Santa Clara, California</t>
        </is>
      </c>
      <c r="F392" s="37">
        <f>IFERROR(VLOOKUP(E392,Metro_Map!$A$4:$B$187,2,FALSE()),E392)</f>
        <v/>
      </c>
      <c r="G392" s="37">
        <f>IF(F392="Foreign domicile","Y","N")</f>
        <v/>
      </c>
      <c r="H392" s="59" t="n">
        <v>162.88</v>
      </c>
      <c r="I392" s="59" t="n">
        <v>139.98</v>
      </c>
      <c r="J392" s="60" t="n">
        <v>-0.2341280058</v>
      </c>
      <c r="K392" s="37">
        <f>IF(AND(ISNUMBER(H392),ISNUMBER(I392)),"Y","N")</f>
        <v/>
      </c>
      <c r="L392" s="39">
        <f>IF(K392="Y",I392/H392-1,"")</f>
        <v/>
      </c>
      <c r="M392" s="57">
        <f>IF(K392="Y",LN(1+L392),"")</f>
        <v/>
      </c>
      <c r="N392" s="57">
        <f>IF(K392="Y",MAX(MIN(M392,Assumptions!$C$8),Assumptions!$B$8),"")</f>
        <v/>
      </c>
      <c r="O392" s="57">
        <f>IF(K392="Y",AVERAGEIFS($N$5:$N$504,$C$5:$C$504,C392),"")</f>
        <v/>
      </c>
      <c r="P392" s="57">
        <f>IF(K392="Y",N392-O392,"")</f>
        <v/>
      </c>
      <c r="Q392" s="37">
        <f>IF(G392="N",COUNTIFS($F$5:$F$504,F392),"")</f>
        <v/>
      </c>
      <c r="R392" s="37">
        <f>IF(G392="N",COUNTIFS($F$5:$F$504,F392,$C$5:$C$504,C392)-1,"")</f>
        <v/>
      </c>
      <c r="S392" s="57">
        <f>IF(G392="N",LN(Q392),"")</f>
        <v/>
      </c>
      <c r="T392" s="57">
        <f>IF(G392="N",LN(1+R392),"")</f>
        <v/>
      </c>
      <c r="U392" s="39">
        <f>IF(AND(K392="Y",ISNUMBER(J392)),(1+L392)/(1+J392)-1,"")</f>
        <v/>
      </c>
      <c r="V392" s="57">
        <f>IF(ISNUMBER(U392),LN(1+U392),"")</f>
        <v/>
      </c>
      <c r="W392" s="57">
        <f>IF(ISNUMBER(V392),MAX(MIN(V392,Assumptions!$C$9),Assumptions!$B$9),"")</f>
        <v/>
      </c>
      <c r="X392" s="57">
        <f>IF(AND(K392="Y",ISNUMBER(J392)),LN(1+J392),"")</f>
        <v/>
      </c>
      <c r="Y392" s="57">
        <f>IF(ISNUMBER(X392),MAX(MIN(X392,Assumptions!$C$10),Assumptions!$B$10),"")</f>
        <v/>
      </c>
      <c r="Z392" s="57">
        <f>IF(ISNUMBER(W392),W392-AVERAGEIFS($W$5:$W$504,$C$5:$C$504,C392),"")</f>
        <v/>
      </c>
      <c r="AA392" s="57">
        <f>IF(ISNUMBER(Y392),Y392-AVERAGEIFS($Y$5:$Y$504,$C$5:$C$504,C392),"")</f>
        <v/>
      </c>
    </row>
    <row r="393" ht="15" customHeight="1" s="74">
      <c r="A393" s="56" t="inlineStr">
        <is>
          <t>NTAP</t>
        </is>
      </c>
      <c r="B393" s="56" t="inlineStr">
        <is>
          <t>NetApp</t>
        </is>
      </c>
      <c r="C393" s="56" t="inlineStr">
        <is>
          <t>Information Technology</t>
        </is>
      </c>
      <c r="D393" s="56" t="inlineStr">
        <is>
          <t>Technology Hardware, Storage &amp; Peripherals</t>
        </is>
      </c>
      <c r="E393" s="56" t="inlineStr">
        <is>
          <t>San Jose, California</t>
        </is>
      </c>
      <c r="F393" s="37">
        <f>IFERROR(VLOOKUP(E393,Metro_Map!$A$4:$B$187,2,FALSE()),E393)</f>
        <v/>
      </c>
      <c r="G393" s="37">
        <f>IF(F393="Foreign domicile","Y","N")</f>
        <v/>
      </c>
      <c r="H393" s="59" t="n">
        <v>126.98</v>
      </c>
      <c r="I393" s="59" t="n">
        <v>222.2</v>
      </c>
      <c r="J393" s="60" t="n">
        <v>0.852233677</v>
      </c>
      <c r="K393" s="37">
        <f>IF(AND(ISNUMBER(H393),ISNUMBER(I393)),"Y","N")</f>
        <v/>
      </c>
      <c r="L393" s="39">
        <f>IF(K393="Y",I393/H393-1,"")</f>
        <v/>
      </c>
      <c r="M393" s="57">
        <f>IF(K393="Y",LN(1+L393),"")</f>
        <v/>
      </c>
      <c r="N393" s="57">
        <f>IF(K393="Y",MAX(MIN(M393,Assumptions!$C$8),Assumptions!$B$8),"")</f>
        <v/>
      </c>
      <c r="O393" s="57">
        <f>IF(K393="Y",AVERAGEIFS($N$5:$N$504,$C$5:$C$504,C393),"")</f>
        <v/>
      </c>
      <c r="P393" s="57">
        <f>IF(K393="Y",N393-O393,"")</f>
        <v/>
      </c>
      <c r="Q393" s="37">
        <f>IF(G393="N",COUNTIFS($F$5:$F$504,F393),"")</f>
        <v/>
      </c>
      <c r="R393" s="37">
        <f>IF(G393="N",COUNTIFS($F$5:$F$504,F393,$C$5:$C$504,C393)-1,"")</f>
        <v/>
      </c>
      <c r="S393" s="57">
        <f>IF(G393="N",LN(Q393),"")</f>
        <v/>
      </c>
      <c r="T393" s="57">
        <f>IF(G393="N",LN(1+R393),"")</f>
        <v/>
      </c>
      <c r="U393" s="39">
        <f>IF(AND(K393="Y",ISNUMBER(J393)),(1+L393)/(1+J393)-1,"")</f>
        <v/>
      </c>
      <c r="V393" s="57">
        <f>IF(ISNUMBER(U393),LN(1+U393),"")</f>
        <v/>
      </c>
      <c r="W393" s="57">
        <f>IF(ISNUMBER(V393),MAX(MIN(V393,Assumptions!$C$9),Assumptions!$B$9),"")</f>
        <v/>
      </c>
      <c r="X393" s="57">
        <f>IF(AND(K393="Y",ISNUMBER(J393)),LN(1+J393),"")</f>
        <v/>
      </c>
      <c r="Y393" s="57">
        <f>IF(ISNUMBER(X393),MAX(MIN(X393,Assumptions!$C$10),Assumptions!$B$10),"")</f>
        <v/>
      </c>
      <c r="Z393" s="57">
        <f>IF(ISNUMBER(W393),W393-AVERAGEIFS($W$5:$W$504,$C$5:$C$504,C393),"")</f>
        <v/>
      </c>
      <c r="AA393" s="57">
        <f>IF(ISNUMBER(Y393),Y393-AVERAGEIFS($Y$5:$Y$504,$C$5:$C$504,C393),"")</f>
        <v/>
      </c>
    </row>
    <row r="394" ht="15" customHeight="1" s="74">
      <c r="A394" s="56" t="inlineStr">
        <is>
          <t>NVDA</t>
        </is>
      </c>
      <c r="B394" s="56" t="inlineStr">
        <is>
          <t>Nvidia</t>
        </is>
      </c>
      <c r="C394" s="56" t="inlineStr">
        <is>
          <t>Information Technology</t>
        </is>
      </c>
      <c r="D394" s="56" t="inlineStr">
        <is>
          <t>Semiconductors</t>
        </is>
      </c>
      <c r="E394" s="56" t="inlineStr">
        <is>
          <t>Santa Clara, California</t>
        </is>
      </c>
      <c r="F394" s="37">
        <f>IFERROR(VLOOKUP(E394,Metro_Map!$A$4:$B$187,2,FALSE()),E394)</f>
        <v/>
      </c>
      <c r="G394" s="37">
        <f>IF(F394="Foreign domicile","Y","N")</f>
        <v/>
      </c>
      <c r="H394" s="59" t="n">
        <v>117.02</v>
      </c>
      <c r="I394" s="59" t="n">
        <v>221.3</v>
      </c>
      <c r="J394" s="60" t="n">
        <v>0.5565006075</v>
      </c>
      <c r="K394" s="37">
        <f>IF(AND(ISNUMBER(H394),ISNUMBER(I394)),"Y","N")</f>
        <v/>
      </c>
      <c r="L394" s="39">
        <f>IF(K394="Y",I394/H394-1,"")</f>
        <v/>
      </c>
      <c r="M394" s="57">
        <f>IF(K394="Y",LN(1+L394),"")</f>
        <v/>
      </c>
      <c r="N394" s="57">
        <f>IF(K394="Y",MAX(MIN(M394,Assumptions!$C$8),Assumptions!$B$8),"")</f>
        <v/>
      </c>
      <c r="O394" s="57">
        <f>IF(K394="Y",AVERAGEIFS($N$5:$N$504,$C$5:$C$504,C394),"")</f>
        <v/>
      </c>
      <c r="P394" s="57">
        <f>IF(K394="Y",N394-O394,"")</f>
        <v/>
      </c>
      <c r="Q394" s="37">
        <f>IF(G394="N",COUNTIFS($F$5:$F$504,F394),"")</f>
        <v/>
      </c>
      <c r="R394" s="37">
        <f>IF(G394="N",COUNTIFS($F$5:$F$504,F394,$C$5:$C$504,C394)-1,"")</f>
        <v/>
      </c>
      <c r="S394" s="57">
        <f>IF(G394="N",LN(Q394),"")</f>
        <v/>
      </c>
      <c r="T394" s="57">
        <f>IF(G394="N",LN(1+R394),"")</f>
        <v/>
      </c>
      <c r="U394" s="39">
        <f>IF(AND(K394="Y",ISNUMBER(J394)),(1+L394)/(1+J394)-1,"")</f>
        <v/>
      </c>
      <c r="V394" s="57">
        <f>IF(ISNUMBER(U394),LN(1+U394),"")</f>
        <v/>
      </c>
      <c r="W394" s="57">
        <f>IF(ISNUMBER(V394),MAX(MIN(V394,Assumptions!$C$9),Assumptions!$B$9),"")</f>
        <v/>
      </c>
      <c r="X394" s="57">
        <f>IF(AND(K394="Y",ISNUMBER(J394)),LN(1+J394),"")</f>
        <v/>
      </c>
      <c r="Y394" s="57">
        <f>IF(ISNUMBER(X394),MAX(MIN(X394,Assumptions!$C$10),Assumptions!$B$10),"")</f>
        <v/>
      </c>
      <c r="Z394" s="57">
        <f>IF(ISNUMBER(W394),W394-AVERAGEIFS($W$5:$W$504,$C$5:$C$504,C394),"")</f>
        <v/>
      </c>
      <c r="AA394" s="57">
        <f>IF(ISNUMBER(Y394),Y394-AVERAGEIFS($Y$5:$Y$504,$C$5:$C$504,C394),"")</f>
        <v/>
      </c>
    </row>
    <row r="395" ht="15" customHeight="1" s="74">
      <c r="A395" s="56" t="inlineStr">
        <is>
          <t>PANW</t>
        </is>
      </c>
      <c r="B395" s="56" t="inlineStr">
        <is>
          <t>Palo Alto Networks</t>
        </is>
      </c>
      <c r="C395" s="56" t="inlineStr">
        <is>
          <t>Information Technology</t>
        </is>
      </c>
      <c r="D395" s="56" t="inlineStr">
        <is>
          <t>Systems Software</t>
        </is>
      </c>
      <c r="E395" s="56" t="inlineStr">
        <is>
          <t>Santa Clara, California</t>
        </is>
      </c>
      <c r="F395" s="37">
        <f>IFERROR(VLOOKUP(E395,Metro_Map!$A$4:$B$187,2,FALSE()),E395)</f>
        <v/>
      </c>
      <c r="G395" s="37">
        <f>IF(F395="Foreign domicile","Y","N")</f>
        <v/>
      </c>
      <c r="H395" s="59" t="n">
        <v>162.37</v>
      </c>
      <c r="I395" s="59" t="n">
        <v>375.04</v>
      </c>
      <c r="J395" s="60" t="n">
        <v>1.017199017</v>
      </c>
      <c r="K395" s="37">
        <f>IF(AND(ISNUMBER(H395),ISNUMBER(I395)),"Y","N")</f>
        <v/>
      </c>
      <c r="L395" s="39">
        <f>IF(K395="Y",I395/H395-1,"")</f>
        <v/>
      </c>
      <c r="M395" s="57">
        <f>IF(K395="Y",LN(1+L395),"")</f>
        <v/>
      </c>
      <c r="N395" s="57">
        <f>IF(K395="Y",MAX(MIN(M395,Assumptions!$C$8),Assumptions!$B$8),"")</f>
        <v/>
      </c>
      <c r="O395" s="57">
        <f>IF(K395="Y",AVERAGEIFS($N$5:$N$504,$C$5:$C$504,C395),"")</f>
        <v/>
      </c>
      <c r="P395" s="57">
        <f>IF(K395="Y",N395-O395,"")</f>
        <v/>
      </c>
      <c r="Q395" s="37">
        <f>IF(G395="N",COUNTIFS($F$5:$F$504,F395),"")</f>
        <v/>
      </c>
      <c r="R395" s="37">
        <f>IF(G395="N",COUNTIFS($F$5:$F$504,F395,$C$5:$C$504,C395)-1,"")</f>
        <v/>
      </c>
      <c r="S395" s="57">
        <f>IF(G395="N",LN(Q395),"")</f>
        <v/>
      </c>
      <c r="T395" s="57">
        <f>IF(G395="N",LN(1+R395),"")</f>
        <v/>
      </c>
      <c r="U395" s="39">
        <f>IF(AND(K395="Y",ISNUMBER(J395)),(1+L395)/(1+J395)-1,"")</f>
        <v/>
      </c>
      <c r="V395" s="57">
        <f>IF(ISNUMBER(U395),LN(1+U395),"")</f>
        <v/>
      </c>
      <c r="W395" s="57">
        <f>IF(ISNUMBER(V395),MAX(MIN(V395,Assumptions!$C$9),Assumptions!$B$9),"")</f>
        <v/>
      </c>
      <c r="X395" s="57">
        <f>IF(AND(K395="Y",ISNUMBER(J395)),LN(1+J395),"")</f>
        <v/>
      </c>
      <c r="Y395" s="57">
        <f>IF(ISNUMBER(X395),MAX(MIN(X395,Assumptions!$C$10),Assumptions!$B$10),"")</f>
        <v/>
      </c>
      <c r="Z395" s="57">
        <f>IF(ISNUMBER(W395),W395-AVERAGEIFS($W$5:$W$504,$C$5:$C$504,C395),"")</f>
        <v/>
      </c>
      <c r="AA395" s="57">
        <f>IF(ISNUMBER(Y395),Y395-AVERAGEIFS($Y$5:$Y$504,$C$5:$C$504,C395),"")</f>
        <v/>
      </c>
    </row>
    <row r="396" ht="15" customHeight="1" s="74">
      <c r="A396" s="56" t="inlineStr">
        <is>
          <t>PCG</t>
        </is>
      </c>
      <c r="B396" s="56" t="inlineStr">
        <is>
          <t>PG&amp;E Corporation</t>
        </is>
      </c>
      <c r="C396" s="56" t="inlineStr">
        <is>
          <t>Utilities</t>
        </is>
      </c>
      <c r="D396" s="56" t="inlineStr">
        <is>
          <t>Multi-Utilities</t>
        </is>
      </c>
      <c r="E396" s="56" t="inlineStr">
        <is>
          <t>San Francisco, California</t>
        </is>
      </c>
      <c r="F396" s="37">
        <f>IFERROR(VLOOKUP(E396,Metro_Map!$A$4:$B$187,2,FALSE()),E396)</f>
        <v/>
      </c>
      <c r="G396" s="37">
        <f>IF(F396="Foreign domicile","Y","N")</f>
        <v/>
      </c>
      <c r="H396" s="59" t="n">
        <v>18.25</v>
      </c>
      <c r="I396" s="59" t="n">
        <v>13.15</v>
      </c>
      <c r="J396" s="60" t="n">
        <v>-0.3572134387</v>
      </c>
      <c r="K396" s="37">
        <f>IF(AND(ISNUMBER(H396),ISNUMBER(I396)),"Y","N")</f>
        <v/>
      </c>
      <c r="L396" s="39">
        <f>IF(K396="Y",I396/H396-1,"")</f>
        <v/>
      </c>
      <c r="M396" s="57">
        <f>IF(K396="Y",LN(1+L396),"")</f>
        <v/>
      </c>
      <c r="N396" s="57">
        <f>IF(K396="Y",MAX(MIN(M396,Assumptions!$C$8),Assumptions!$B$8),"")</f>
        <v/>
      </c>
      <c r="O396" s="57">
        <f>IF(K396="Y",AVERAGEIFS($N$5:$N$504,$C$5:$C$504,C396),"")</f>
        <v/>
      </c>
      <c r="P396" s="57">
        <f>IF(K396="Y",N396-O396,"")</f>
        <v/>
      </c>
      <c r="Q396" s="37">
        <f>IF(G396="N",COUNTIFS($F$5:$F$504,F396),"")</f>
        <v/>
      </c>
      <c r="R396" s="37">
        <f>IF(G396="N",COUNTIFS($F$5:$F$504,F396,$C$5:$C$504,C396)-1,"")</f>
        <v/>
      </c>
      <c r="S396" s="57">
        <f>IF(G396="N",LN(Q396),"")</f>
        <v/>
      </c>
      <c r="T396" s="57">
        <f>IF(G396="N",LN(1+R396),"")</f>
        <v/>
      </c>
      <c r="U396" s="39">
        <f>IF(AND(K396="Y",ISNUMBER(J396)),(1+L396)/(1+J396)-1,"")</f>
        <v/>
      </c>
      <c r="V396" s="57">
        <f>IF(ISNUMBER(U396),LN(1+U396),"")</f>
        <v/>
      </c>
      <c r="W396" s="57">
        <f>IF(ISNUMBER(V396),MAX(MIN(V396,Assumptions!$C$9),Assumptions!$B$9),"")</f>
        <v/>
      </c>
      <c r="X396" s="57">
        <f>IF(AND(K396="Y",ISNUMBER(J396)),LN(1+J396),"")</f>
        <v/>
      </c>
      <c r="Y396" s="57">
        <f>IF(ISNUMBER(X396),MAX(MIN(X396,Assumptions!$C$10),Assumptions!$B$10),"")</f>
        <v/>
      </c>
      <c r="Z396" s="57">
        <f>IF(ISNUMBER(W396),W396-AVERAGEIFS($W$5:$W$504,$C$5:$C$504,C396),"")</f>
        <v/>
      </c>
      <c r="AA396" s="57">
        <f>IF(ISNUMBER(Y396),Y396-AVERAGEIFS($Y$5:$Y$504,$C$5:$C$504,C396),"")</f>
        <v/>
      </c>
    </row>
    <row r="397" ht="15" customHeight="1" s="74">
      <c r="A397" s="56" t="inlineStr">
        <is>
          <t>PLD</t>
        </is>
      </c>
      <c r="B397" s="56" t="inlineStr">
        <is>
          <t>Prologis</t>
        </is>
      </c>
      <c r="C397" s="56" t="inlineStr">
        <is>
          <t>Real Estate</t>
        </is>
      </c>
      <c r="D397" s="56" t="inlineStr">
        <is>
          <t>Industrial REITs</t>
        </is>
      </c>
      <c r="E397" s="56" t="inlineStr">
        <is>
          <t>San Francisco, California</t>
        </is>
      </c>
      <c r="F397" s="37">
        <f>IFERROR(VLOOKUP(E397,Metro_Map!$A$4:$B$187,2,FALSE()),E397)</f>
        <v/>
      </c>
      <c r="G397" s="37">
        <f>IF(F397="Foreign domicile","Y","N")</f>
        <v/>
      </c>
      <c r="H397" s="59" t="n">
        <v>126.05</v>
      </c>
      <c r="I397" s="59" t="n">
        <v>130.46</v>
      </c>
      <c r="J397" s="60" t="n">
        <v>0.1105479332</v>
      </c>
      <c r="K397" s="37">
        <f>IF(AND(ISNUMBER(H397),ISNUMBER(I397)),"Y","N")</f>
        <v/>
      </c>
      <c r="L397" s="39">
        <f>IF(K397="Y",I397/H397-1,"")</f>
        <v/>
      </c>
      <c r="M397" s="57">
        <f>IF(K397="Y",LN(1+L397),"")</f>
        <v/>
      </c>
      <c r="N397" s="57">
        <f>IF(K397="Y",MAX(MIN(M397,Assumptions!$C$8),Assumptions!$B$8),"")</f>
        <v/>
      </c>
      <c r="O397" s="57">
        <f>IF(K397="Y",AVERAGEIFS($N$5:$N$504,$C$5:$C$504,C397),"")</f>
        <v/>
      </c>
      <c r="P397" s="57">
        <f>IF(K397="Y",N397-O397,"")</f>
        <v/>
      </c>
      <c r="Q397" s="37">
        <f>IF(G397="N",COUNTIFS($F$5:$F$504,F397),"")</f>
        <v/>
      </c>
      <c r="R397" s="37">
        <f>IF(G397="N",COUNTIFS($F$5:$F$504,F397,$C$5:$C$504,C397)-1,"")</f>
        <v/>
      </c>
      <c r="S397" s="57">
        <f>IF(G397="N",LN(Q397),"")</f>
        <v/>
      </c>
      <c r="T397" s="57">
        <f>IF(G397="N",LN(1+R397),"")</f>
        <v/>
      </c>
      <c r="U397" s="39">
        <f>IF(AND(K397="Y",ISNUMBER(J397)),(1+L397)/(1+J397)-1,"")</f>
        <v/>
      </c>
      <c r="V397" s="57">
        <f>IF(ISNUMBER(U397),LN(1+U397),"")</f>
        <v/>
      </c>
      <c r="W397" s="57">
        <f>IF(ISNUMBER(V397),MAX(MIN(V397,Assumptions!$C$9),Assumptions!$B$9),"")</f>
        <v/>
      </c>
      <c r="X397" s="57">
        <f>IF(AND(K397="Y",ISNUMBER(J397)),LN(1+J397),"")</f>
        <v/>
      </c>
      <c r="Y397" s="57">
        <f>IF(ISNUMBER(X397),MAX(MIN(X397,Assumptions!$C$10),Assumptions!$B$10),"")</f>
        <v/>
      </c>
      <c r="Z397" s="57">
        <f>IF(ISNUMBER(W397),W397-AVERAGEIFS($W$5:$W$504,$C$5:$C$504,C397),"")</f>
        <v/>
      </c>
      <c r="AA397" s="57">
        <f>IF(ISNUMBER(Y397),Y397-AVERAGEIFS($Y$5:$Y$504,$C$5:$C$504,C397),"")</f>
        <v/>
      </c>
    </row>
    <row r="398" ht="15" customHeight="1" s="74">
      <c r="A398" s="56" t="inlineStr">
        <is>
          <t>PYPL</t>
        </is>
      </c>
      <c r="B398" s="56" t="inlineStr">
        <is>
          <t>PayPal</t>
        </is>
      </c>
      <c r="C398" s="56" t="inlineStr">
        <is>
          <t>Financials</t>
        </is>
      </c>
      <c r="D398" s="56" t="inlineStr">
        <is>
          <t>Transaction &amp; Payment Processing Services</t>
        </is>
      </c>
      <c r="E398" s="56" t="inlineStr">
        <is>
          <t>San Jose, California</t>
        </is>
      </c>
      <c r="F398" s="37">
        <f>IFERROR(VLOOKUP(E398,Metro_Map!$A$4:$B$187,2,FALSE()),E398)</f>
        <v/>
      </c>
      <c r="G398" s="37">
        <f>IF(F398="Foreign domicile","Y","N")</f>
        <v/>
      </c>
      <c r="H398" s="59" t="n">
        <v>65.78</v>
      </c>
      <c r="I398" s="59" t="n">
        <v>56.1</v>
      </c>
      <c r="J398" s="60" t="n">
        <v>-0.2808832808</v>
      </c>
      <c r="K398" s="37">
        <f>IF(AND(ISNUMBER(H398),ISNUMBER(I398)),"Y","N")</f>
        <v/>
      </c>
      <c r="L398" s="39">
        <f>IF(K398="Y",I398/H398-1,"")</f>
        <v/>
      </c>
      <c r="M398" s="57">
        <f>IF(K398="Y",LN(1+L398),"")</f>
        <v/>
      </c>
      <c r="N398" s="57">
        <f>IF(K398="Y",MAX(MIN(M398,Assumptions!$C$8),Assumptions!$B$8),"")</f>
        <v/>
      </c>
      <c r="O398" s="57">
        <f>IF(K398="Y",AVERAGEIFS($N$5:$N$504,$C$5:$C$504,C398),"")</f>
        <v/>
      </c>
      <c r="P398" s="57">
        <f>IF(K398="Y",N398-O398,"")</f>
        <v/>
      </c>
      <c r="Q398" s="37">
        <f>IF(G398="N",COUNTIFS($F$5:$F$504,F398),"")</f>
        <v/>
      </c>
      <c r="R398" s="37">
        <f>IF(G398="N",COUNTIFS($F$5:$F$504,F398,$C$5:$C$504,C398)-1,"")</f>
        <v/>
      </c>
      <c r="S398" s="57">
        <f>IF(G398="N",LN(Q398),"")</f>
        <v/>
      </c>
      <c r="T398" s="57">
        <f>IF(G398="N",LN(1+R398),"")</f>
        <v/>
      </c>
      <c r="U398" s="39">
        <f>IF(AND(K398="Y",ISNUMBER(J398)),(1+L398)/(1+J398)-1,"")</f>
        <v/>
      </c>
      <c r="V398" s="57">
        <f>IF(ISNUMBER(U398),LN(1+U398),"")</f>
        <v/>
      </c>
      <c r="W398" s="57">
        <f>IF(ISNUMBER(V398),MAX(MIN(V398,Assumptions!$C$9),Assumptions!$B$9),"")</f>
        <v/>
      </c>
      <c r="X398" s="57">
        <f>IF(AND(K398="Y",ISNUMBER(J398)),LN(1+J398),"")</f>
        <v/>
      </c>
      <c r="Y398" s="57">
        <f>IF(ISNUMBER(X398),MAX(MIN(X398,Assumptions!$C$10),Assumptions!$B$10),"")</f>
        <v/>
      </c>
      <c r="Z398" s="57">
        <f>IF(ISNUMBER(W398),W398-AVERAGEIFS($W$5:$W$504,$C$5:$C$504,C398),"")</f>
        <v/>
      </c>
      <c r="AA398" s="57">
        <f>IF(ISNUMBER(Y398),Y398-AVERAGEIFS($Y$5:$Y$504,$C$5:$C$504,C398),"")</f>
        <v/>
      </c>
    </row>
    <row r="399" ht="15" customHeight="1" s="74">
      <c r="A399" s="56" t="inlineStr">
        <is>
          <t>ROST</t>
        </is>
      </c>
      <c r="B399" s="56" t="inlineStr">
        <is>
          <t>Ross Stores</t>
        </is>
      </c>
      <c r="C399" s="56" t="inlineStr">
        <is>
          <t>Consumer Discretionary</t>
        </is>
      </c>
      <c r="D399" s="56" t="inlineStr">
        <is>
          <t>Apparel Retail</t>
        </is>
      </c>
      <c r="E399" s="56" t="inlineStr">
        <is>
          <t>Dublin, California</t>
        </is>
      </c>
      <c r="F399" s="37">
        <f>IFERROR(VLOOKUP(E399,Metro_Map!$A$4:$B$187,2,FALSE()),E399)</f>
        <v/>
      </c>
      <c r="G399" s="37">
        <f>IF(F399="Foreign domicile","Y","N")</f>
        <v/>
      </c>
      <c r="H399" s="59" t="n">
        <v>143.23</v>
      </c>
      <c r="I399" s="59" t="n">
        <v>230.57</v>
      </c>
      <c r="J399" s="60" t="n">
        <v>0.6517003935</v>
      </c>
      <c r="K399" s="37">
        <f>IF(AND(ISNUMBER(H399),ISNUMBER(I399)),"Y","N")</f>
        <v/>
      </c>
      <c r="L399" s="39">
        <f>IF(K399="Y",I399/H399-1,"")</f>
        <v/>
      </c>
      <c r="M399" s="57">
        <f>IF(K399="Y",LN(1+L399),"")</f>
        <v/>
      </c>
      <c r="N399" s="57">
        <f>IF(K399="Y",MAX(MIN(M399,Assumptions!$C$8),Assumptions!$B$8),"")</f>
        <v/>
      </c>
      <c r="O399" s="57">
        <f>IF(K399="Y",AVERAGEIFS($N$5:$N$504,$C$5:$C$504,C399),"")</f>
        <v/>
      </c>
      <c r="P399" s="57">
        <f>IF(K399="Y",N399-O399,"")</f>
        <v/>
      </c>
      <c r="Q399" s="37">
        <f>IF(G399="N",COUNTIFS($F$5:$F$504,F399),"")</f>
        <v/>
      </c>
      <c r="R399" s="37">
        <f>IF(G399="N",COUNTIFS($F$5:$F$504,F399,$C$5:$C$504,C399)-1,"")</f>
        <v/>
      </c>
      <c r="S399" s="57">
        <f>IF(G399="N",LN(Q399),"")</f>
        <v/>
      </c>
      <c r="T399" s="57">
        <f>IF(G399="N",LN(1+R399),"")</f>
        <v/>
      </c>
      <c r="U399" s="39">
        <f>IF(AND(K399="Y",ISNUMBER(J399)),(1+L399)/(1+J399)-1,"")</f>
        <v/>
      </c>
      <c r="V399" s="57">
        <f>IF(ISNUMBER(U399),LN(1+U399),"")</f>
        <v/>
      </c>
      <c r="W399" s="57">
        <f>IF(ISNUMBER(V399),MAX(MIN(V399,Assumptions!$C$9),Assumptions!$B$9),"")</f>
        <v/>
      </c>
      <c r="X399" s="57">
        <f>IF(AND(K399="Y",ISNUMBER(J399)),LN(1+J399),"")</f>
        <v/>
      </c>
      <c r="Y399" s="57">
        <f>IF(ISNUMBER(X399),MAX(MIN(X399,Assumptions!$C$10),Assumptions!$B$10),"")</f>
        <v/>
      </c>
      <c r="Z399" s="57">
        <f>IF(ISNUMBER(W399),W399-AVERAGEIFS($W$5:$W$504,$C$5:$C$504,C399),"")</f>
        <v/>
      </c>
      <c r="AA399" s="57">
        <f>IF(ISNUMBER(Y399),Y399-AVERAGEIFS($Y$5:$Y$504,$C$5:$C$504,C399),"")</f>
        <v/>
      </c>
    </row>
    <row r="400" ht="15" customHeight="1" s="74">
      <c r="A400" s="56" t="inlineStr">
        <is>
          <t>SMCI</t>
        </is>
      </c>
      <c r="B400" s="56" t="inlineStr">
        <is>
          <t>Supermicro</t>
        </is>
      </c>
      <c r="C400" s="56" t="inlineStr">
        <is>
          <t>Information Technology</t>
        </is>
      </c>
      <c r="D400" s="56" t="inlineStr">
        <is>
          <t>Technology Hardware, Storage &amp; Peripherals</t>
        </is>
      </c>
      <c r="E400" s="56" t="inlineStr">
        <is>
          <t>San Jose, California</t>
        </is>
      </c>
      <c r="F400" s="37">
        <f>IFERROR(VLOOKUP(E400,Metro_Map!$A$4:$B$187,2,FALSE()),E400)</f>
        <v/>
      </c>
      <c r="G400" s="37">
        <f>IF(F400="Foreign domicile","Y","N")</f>
        <v/>
      </c>
      <c r="H400" s="59" t="n">
        <v>70.17</v>
      </c>
      <c r="I400" s="59" t="n">
        <v>35.78</v>
      </c>
      <c r="J400" s="60" t="n">
        <v>0.2458483755</v>
      </c>
      <c r="K400" s="37">
        <f>IF(AND(ISNUMBER(H400),ISNUMBER(I400)),"Y","N")</f>
        <v/>
      </c>
      <c r="L400" s="39">
        <f>IF(K400="Y",I400/H400-1,"")</f>
        <v/>
      </c>
      <c r="M400" s="57">
        <f>IF(K400="Y",LN(1+L400),"")</f>
        <v/>
      </c>
      <c r="N400" s="57">
        <f>IF(K400="Y",MAX(MIN(M400,Assumptions!$C$8),Assumptions!$B$8),"")</f>
        <v/>
      </c>
      <c r="O400" s="57">
        <f>IF(K400="Y",AVERAGEIFS($N$5:$N$504,$C$5:$C$504,C400),"")</f>
        <v/>
      </c>
      <c r="P400" s="57">
        <f>IF(K400="Y",N400-O400,"")</f>
        <v/>
      </c>
      <c r="Q400" s="37">
        <f>IF(G400="N",COUNTIFS($F$5:$F$504,F400),"")</f>
        <v/>
      </c>
      <c r="R400" s="37">
        <f>IF(G400="N",COUNTIFS($F$5:$F$504,F400,$C$5:$C$504,C400)-1,"")</f>
        <v/>
      </c>
      <c r="S400" s="57">
        <f>IF(G400="N",LN(Q400),"")</f>
        <v/>
      </c>
      <c r="T400" s="57">
        <f>IF(G400="N",LN(1+R400),"")</f>
        <v/>
      </c>
      <c r="U400" s="39">
        <f>IF(AND(K400="Y",ISNUMBER(J400)),(1+L400)/(1+J400)-1,"")</f>
        <v/>
      </c>
      <c r="V400" s="57">
        <f>IF(ISNUMBER(U400),LN(1+U400),"")</f>
        <v/>
      </c>
      <c r="W400" s="57">
        <f>IF(ISNUMBER(V400),MAX(MIN(V400,Assumptions!$C$9),Assumptions!$B$9),"")</f>
        <v/>
      </c>
      <c r="X400" s="57">
        <f>IF(AND(K400="Y",ISNUMBER(J400)),LN(1+J400),"")</f>
        <v/>
      </c>
      <c r="Y400" s="57">
        <f>IF(ISNUMBER(X400),MAX(MIN(X400,Assumptions!$C$10),Assumptions!$B$10),"")</f>
        <v/>
      </c>
      <c r="Z400" s="57">
        <f>IF(ISNUMBER(W400),W400-AVERAGEIFS($W$5:$W$504,$C$5:$C$504,C400),"")</f>
        <v/>
      </c>
      <c r="AA400" s="57">
        <f>IF(ISNUMBER(Y400),Y400-AVERAGEIFS($Y$5:$Y$504,$C$5:$C$504,C400),"")</f>
        <v/>
      </c>
    </row>
    <row r="401" ht="15" customHeight="1" s="74">
      <c r="A401" s="56" t="inlineStr">
        <is>
          <t>SNPS</t>
        </is>
      </c>
      <c r="B401" s="56" t="inlineStr">
        <is>
          <t>Synopsys</t>
        </is>
      </c>
      <c r="C401" s="56" t="inlineStr">
        <is>
          <t>Information Technology</t>
        </is>
      </c>
      <c r="D401" s="56" t="inlineStr">
        <is>
          <t>Application Software</t>
        </is>
      </c>
      <c r="E401" s="56" t="inlineStr">
        <is>
          <t>Sunnyvale, California</t>
        </is>
      </c>
      <c r="F401" s="37">
        <f>IFERROR(VLOOKUP(E401,Metro_Map!$A$4:$B$187,2,FALSE()),E401)</f>
        <v/>
      </c>
      <c r="G401" s="37">
        <f>IF(F401="Foreign domicile","Y","N")</f>
        <v/>
      </c>
      <c r="H401" s="59" t="n">
        <v>558.3200000000001</v>
      </c>
      <c r="I401" s="59" t="n">
        <v>479.93</v>
      </c>
      <c r="J401" s="60" t="n">
        <v>-0.1113452623</v>
      </c>
      <c r="K401" s="37">
        <f>IF(AND(ISNUMBER(H401),ISNUMBER(I401)),"Y","N")</f>
        <v/>
      </c>
      <c r="L401" s="39">
        <f>IF(K401="Y",I401/H401-1,"")</f>
        <v/>
      </c>
      <c r="M401" s="57">
        <f>IF(K401="Y",LN(1+L401),"")</f>
        <v/>
      </c>
      <c r="N401" s="57">
        <f>IF(K401="Y",MAX(MIN(M401,Assumptions!$C$8),Assumptions!$B$8),"")</f>
        <v/>
      </c>
      <c r="O401" s="57">
        <f>IF(K401="Y",AVERAGEIFS($N$5:$N$504,$C$5:$C$504,C401),"")</f>
        <v/>
      </c>
      <c r="P401" s="57">
        <f>IF(K401="Y",N401-O401,"")</f>
        <v/>
      </c>
      <c r="Q401" s="37">
        <f>IF(G401="N",COUNTIFS($F$5:$F$504,F401),"")</f>
        <v/>
      </c>
      <c r="R401" s="37">
        <f>IF(G401="N",COUNTIFS($F$5:$F$504,F401,$C$5:$C$504,C401)-1,"")</f>
        <v/>
      </c>
      <c r="S401" s="57">
        <f>IF(G401="N",LN(Q401),"")</f>
        <v/>
      </c>
      <c r="T401" s="57">
        <f>IF(G401="N",LN(1+R401),"")</f>
        <v/>
      </c>
      <c r="U401" s="39">
        <f>IF(AND(K401="Y",ISNUMBER(J401)),(1+L401)/(1+J401)-1,"")</f>
        <v/>
      </c>
      <c r="V401" s="57">
        <f>IF(ISNUMBER(U401),LN(1+U401),"")</f>
        <v/>
      </c>
      <c r="W401" s="57">
        <f>IF(ISNUMBER(V401),MAX(MIN(V401,Assumptions!$C$9),Assumptions!$B$9),"")</f>
        <v/>
      </c>
      <c r="X401" s="57">
        <f>IF(AND(K401="Y",ISNUMBER(J401)),LN(1+J401),"")</f>
        <v/>
      </c>
      <c r="Y401" s="57">
        <f>IF(ISNUMBER(X401),MAX(MIN(X401,Assumptions!$C$10),Assumptions!$B$10),"")</f>
        <v/>
      </c>
      <c r="Z401" s="57">
        <f>IF(ISNUMBER(W401),W401-AVERAGEIFS($W$5:$W$504,$C$5:$C$504,C401),"")</f>
        <v/>
      </c>
      <c r="AA401" s="57">
        <f>IF(ISNUMBER(Y401),Y401-AVERAGEIFS($Y$5:$Y$504,$C$5:$C$504,C401),"")</f>
        <v/>
      </c>
    </row>
    <row r="402" ht="15" customHeight="1" s="74">
      <c r="A402" s="56" t="inlineStr">
        <is>
          <t>UBER</t>
        </is>
      </c>
      <c r="B402" s="56" t="inlineStr">
        <is>
          <t>Uber</t>
        </is>
      </c>
      <c r="C402" s="56" t="inlineStr">
        <is>
          <t>Industrials</t>
        </is>
      </c>
      <c r="D402" s="56" t="inlineStr">
        <is>
          <t>Passenger Ground Transportation</t>
        </is>
      </c>
      <c r="E402" s="56" t="inlineStr">
        <is>
          <t>San Francisco, California</t>
        </is>
      </c>
      <c r="F402" s="37">
        <f>IFERROR(VLOOKUP(E402,Metro_Map!$A$4:$B$187,2,FALSE()),E402)</f>
        <v/>
      </c>
      <c r="G402" s="37">
        <f>IF(F402="Foreign domicile","Y","N")</f>
        <v/>
      </c>
      <c r="H402" s="59" t="n">
        <v>64.47</v>
      </c>
      <c r="I402" s="59" t="n">
        <v>69.29000000000001</v>
      </c>
      <c r="J402" s="60" t="n">
        <v>-0.04099797707</v>
      </c>
      <c r="K402" s="37">
        <f>IF(AND(ISNUMBER(H402),ISNUMBER(I402)),"Y","N")</f>
        <v/>
      </c>
      <c r="L402" s="39">
        <f>IF(K402="Y",I402/H402-1,"")</f>
        <v/>
      </c>
      <c r="M402" s="57">
        <f>IF(K402="Y",LN(1+L402),"")</f>
        <v/>
      </c>
      <c r="N402" s="57">
        <f>IF(K402="Y",MAX(MIN(M402,Assumptions!$C$8),Assumptions!$B$8),"")</f>
        <v/>
      </c>
      <c r="O402" s="57">
        <f>IF(K402="Y",AVERAGEIFS($N$5:$N$504,$C$5:$C$504,C402),"")</f>
        <v/>
      </c>
      <c r="P402" s="57">
        <f>IF(K402="Y",N402-O402,"")</f>
        <v/>
      </c>
      <c r="Q402" s="37">
        <f>IF(G402="N",COUNTIFS($F$5:$F$504,F402),"")</f>
        <v/>
      </c>
      <c r="R402" s="37">
        <f>IF(G402="N",COUNTIFS($F$5:$F$504,F402,$C$5:$C$504,C402)-1,"")</f>
        <v/>
      </c>
      <c r="S402" s="57">
        <f>IF(G402="N",LN(Q402),"")</f>
        <v/>
      </c>
      <c r="T402" s="57">
        <f>IF(G402="N",LN(1+R402),"")</f>
        <v/>
      </c>
      <c r="U402" s="39">
        <f>IF(AND(K402="Y",ISNUMBER(J402)),(1+L402)/(1+J402)-1,"")</f>
        <v/>
      </c>
      <c r="V402" s="57">
        <f>IF(ISNUMBER(U402),LN(1+U402),"")</f>
        <v/>
      </c>
      <c r="W402" s="57">
        <f>IF(ISNUMBER(V402),MAX(MIN(V402,Assumptions!$C$9),Assumptions!$B$9),"")</f>
        <v/>
      </c>
      <c r="X402" s="57">
        <f>IF(AND(K402="Y",ISNUMBER(J402)),LN(1+J402),"")</f>
        <v/>
      </c>
      <c r="Y402" s="57">
        <f>IF(ISNUMBER(X402),MAX(MIN(X402,Assumptions!$C$10),Assumptions!$B$10),"")</f>
        <v/>
      </c>
      <c r="Z402" s="57">
        <f>IF(ISNUMBER(W402),W402-AVERAGEIFS($W$5:$W$504,$C$5:$C$504,C402),"")</f>
        <v/>
      </c>
      <c r="AA402" s="57">
        <f>IF(ISNUMBER(Y402),Y402-AVERAGEIFS($Y$5:$Y$504,$C$5:$C$504,C402),"")</f>
        <v/>
      </c>
    </row>
    <row r="403" ht="15" customHeight="1" s="74">
      <c r="A403" s="56" t="inlineStr">
        <is>
          <t>V</t>
        </is>
      </c>
      <c r="B403" s="56" t="inlineStr">
        <is>
          <t>Visa Inc.</t>
        </is>
      </c>
      <c r="C403" s="56" t="inlineStr">
        <is>
          <t>Financials</t>
        </is>
      </c>
      <c r="D403" s="56" t="inlineStr">
        <is>
          <t>Transaction &amp; Payment Processing Services</t>
        </is>
      </c>
      <c r="E403" s="56" t="inlineStr">
        <is>
          <t>San Francisco, California</t>
        </is>
      </c>
      <c r="F403" s="37">
        <f>IFERROR(VLOOKUP(E403,Metro_Map!$A$4:$B$187,2,FALSE()),E403)</f>
        <v/>
      </c>
      <c r="G403" s="37">
        <f>IF(F403="Foreign domicile","Y","N")</f>
        <v/>
      </c>
      <c r="H403" s="59" t="n">
        <v>265.67</v>
      </c>
      <c r="I403" s="59" t="n">
        <v>391.43</v>
      </c>
      <c r="J403" s="60" t="n">
        <v>0.3715435235</v>
      </c>
      <c r="K403" s="37">
        <f>IF(AND(ISNUMBER(H403),ISNUMBER(I403)),"Y","N")</f>
        <v/>
      </c>
      <c r="L403" s="39">
        <f>IF(K403="Y",I403/H403-1,"")</f>
        <v/>
      </c>
      <c r="M403" s="57">
        <f>IF(K403="Y",LN(1+L403),"")</f>
        <v/>
      </c>
      <c r="N403" s="57">
        <f>IF(K403="Y",MAX(MIN(M403,Assumptions!$C$8),Assumptions!$B$8),"")</f>
        <v/>
      </c>
      <c r="O403" s="57">
        <f>IF(K403="Y",AVERAGEIFS($N$5:$N$504,$C$5:$C$504,C403),"")</f>
        <v/>
      </c>
      <c r="P403" s="57">
        <f>IF(K403="Y",N403-O403,"")</f>
        <v/>
      </c>
      <c r="Q403" s="37">
        <f>IF(G403="N",COUNTIFS($F$5:$F$504,F403),"")</f>
        <v/>
      </c>
      <c r="R403" s="37">
        <f>IF(G403="N",COUNTIFS($F$5:$F$504,F403,$C$5:$C$504,C403)-1,"")</f>
        <v/>
      </c>
      <c r="S403" s="57">
        <f>IF(G403="N",LN(Q403),"")</f>
        <v/>
      </c>
      <c r="T403" s="57">
        <f>IF(G403="N",LN(1+R403),"")</f>
        <v/>
      </c>
      <c r="U403" s="39">
        <f>IF(AND(K403="Y",ISNUMBER(J403)),(1+L403)/(1+J403)-1,"")</f>
        <v/>
      </c>
      <c r="V403" s="57">
        <f>IF(ISNUMBER(U403),LN(1+U403),"")</f>
        <v/>
      </c>
      <c r="W403" s="57">
        <f>IF(ISNUMBER(V403),MAX(MIN(V403,Assumptions!$C$9),Assumptions!$B$9),"")</f>
        <v/>
      </c>
      <c r="X403" s="57">
        <f>IF(AND(K403="Y",ISNUMBER(J403)),LN(1+J403),"")</f>
        <v/>
      </c>
      <c r="Y403" s="57">
        <f>IF(ISNUMBER(X403),MAX(MIN(X403,Assumptions!$C$10),Assumptions!$B$10),"")</f>
        <v/>
      </c>
      <c r="Z403" s="57">
        <f>IF(ISNUMBER(W403),W403-AVERAGEIFS($W$5:$W$504,$C$5:$C$504,C403),"")</f>
        <v/>
      </c>
      <c r="AA403" s="57">
        <f>IF(ISNUMBER(Y403),Y403-AVERAGEIFS($Y$5:$Y$504,$C$5:$C$504,C403),"")</f>
        <v/>
      </c>
    </row>
    <row r="404" ht="15" customHeight="1" s="74">
      <c r="A404" s="56" t="inlineStr">
        <is>
          <t>WDC</t>
        </is>
      </c>
      <c r="B404" s="56" t="inlineStr">
        <is>
          <t>Western Digital</t>
        </is>
      </c>
      <c r="C404" s="56" t="inlineStr">
        <is>
          <t>Information Technology</t>
        </is>
      </c>
      <c r="D404" s="56" t="inlineStr">
        <is>
          <t>Technology Hardware, Storage &amp; Peripherals</t>
        </is>
      </c>
      <c r="E404" s="56" t="inlineStr">
        <is>
          <t>San Jose, California</t>
        </is>
      </c>
      <c r="F404" s="37">
        <f>IFERROR(VLOOKUP(E404,Metro_Map!$A$4:$B$187,2,FALSE()),E404)</f>
        <v/>
      </c>
      <c r="G404" s="37">
        <f>IF(F404="Foreign domicile","Y","N")</f>
        <v/>
      </c>
      <c r="H404" s="59" t="n">
        <v>50.68</v>
      </c>
      <c r="I404" s="59" t="n">
        <v>364.1</v>
      </c>
      <c r="J404" s="60" t="n">
        <v>5.913680459</v>
      </c>
      <c r="K404" s="37">
        <f>IF(AND(ISNUMBER(H404),ISNUMBER(I404)),"Y","N")</f>
        <v/>
      </c>
      <c r="L404" s="39">
        <f>IF(K404="Y",I404/H404-1,"")</f>
        <v/>
      </c>
      <c r="M404" s="57">
        <f>IF(K404="Y",LN(1+L404),"")</f>
        <v/>
      </c>
      <c r="N404" s="57">
        <f>IF(K404="Y",MAX(MIN(M404,Assumptions!$C$8),Assumptions!$B$8),"")</f>
        <v/>
      </c>
      <c r="O404" s="57">
        <f>IF(K404="Y",AVERAGEIFS($N$5:$N$504,$C$5:$C$504,C404),"")</f>
        <v/>
      </c>
      <c r="P404" s="57">
        <f>IF(K404="Y",N404-O404,"")</f>
        <v/>
      </c>
      <c r="Q404" s="37">
        <f>IF(G404="N",COUNTIFS($F$5:$F$504,F404),"")</f>
        <v/>
      </c>
      <c r="R404" s="37">
        <f>IF(G404="N",COUNTIFS($F$5:$F$504,F404,$C$5:$C$504,C404)-1,"")</f>
        <v/>
      </c>
      <c r="S404" s="57">
        <f>IF(G404="N",LN(Q404),"")</f>
        <v/>
      </c>
      <c r="T404" s="57">
        <f>IF(G404="N",LN(1+R404),"")</f>
        <v/>
      </c>
      <c r="U404" s="39">
        <f>IF(AND(K404="Y",ISNUMBER(J404)),(1+L404)/(1+J404)-1,"")</f>
        <v/>
      </c>
      <c r="V404" s="57">
        <f>IF(ISNUMBER(U404),LN(1+U404),"")</f>
        <v/>
      </c>
      <c r="W404" s="57">
        <f>IF(ISNUMBER(V404),MAX(MIN(V404,Assumptions!$C$9),Assumptions!$B$9),"")</f>
        <v/>
      </c>
      <c r="X404" s="57">
        <f>IF(AND(K404="Y",ISNUMBER(J404)),LN(1+J404),"")</f>
        <v/>
      </c>
      <c r="Y404" s="57">
        <f>IF(ISNUMBER(X404),MAX(MIN(X404,Assumptions!$C$10),Assumptions!$B$10),"")</f>
        <v/>
      </c>
      <c r="Z404" s="57">
        <f>IF(ISNUMBER(W404),W404-AVERAGEIFS($W$5:$W$504,$C$5:$C$504,C404),"")</f>
        <v/>
      </c>
      <c r="AA404" s="57">
        <f>IF(ISNUMBER(Y404),Y404-AVERAGEIFS($Y$5:$Y$504,$C$5:$C$504,C404),"")</f>
        <v/>
      </c>
    </row>
    <row r="405" ht="15" customHeight="1" s="74">
      <c r="A405" s="56" t="inlineStr">
        <is>
          <t>WFC</t>
        </is>
      </c>
      <c r="B405" s="56" t="inlineStr">
        <is>
          <t>Wells Fargo</t>
        </is>
      </c>
      <c r="C405" s="56" t="inlineStr">
        <is>
          <t>Financials</t>
        </is>
      </c>
      <c r="D405" s="56" t="inlineStr">
        <is>
          <t>Diversified Banks</t>
        </is>
      </c>
      <c r="E405" s="56" t="inlineStr">
        <is>
          <t>San Francisco, California</t>
        </is>
      </c>
      <c r="F405" s="37">
        <f>IFERROR(VLOOKUP(E405,Metro_Map!$A$4:$B$187,2,FALSE()),E405)</f>
        <v/>
      </c>
      <c r="G405" s="37">
        <f>IF(F405="Foreign domicile","Y","N")</f>
        <v/>
      </c>
      <c r="H405" s="59" t="n">
        <v>59.34</v>
      </c>
      <c r="I405" s="59" t="n">
        <v>80.90000000000001</v>
      </c>
      <c r="J405" s="60" t="n">
        <v>0.2920243484</v>
      </c>
      <c r="K405" s="37">
        <f>IF(AND(ISNUMBER(H405),ISNUMBER(I405)),"Y","N")</f>
        <v/>
      </c>
      <c r="L405" s="39">
        <f>IF(K405="Y",I405/H405-1,"")</f>
        <v/>
      </c>
      <c r="M405" s="57">
        <f>IF(K405="Y",LN(1+L405),"")</f>
        <v/>
      </c>
      <c r="N405" s="57">
        <f>IF(K405="Y",MAX(MIN(M405,Assumptions!$C$8),Assumptions!$B$8),"")</f>
        <v/>
      </c>
      <c r="O405" s="57">
        <f>IF(K405="Y",AVERAGEIFS($N$5:$N$504,$C$5:$C$504,C405),"")</f>
        <v/>
      </c>
      <c r="P405" s="57">
        <f>IF(K405="Y",N405-O405,"")</f>
        <v/>
      </c>
      <c r="Q405" s="37">
        <f>IF(G405="N",COUNTIFS($F$5:$F$504,F405),"")</f>
        <v/>
      </c>
      <c r="R405" s="37">
        <f>IF(G405="N",COUNTIFS($F$5:$F$504,F405,$C$5:$C$504,C405)-1,"")</f>
        <v/>
      </c>
      <c r="S405" s="57">
        <f>IF(G405="N",LN(Q405),"")</f>
        <v/>
      </c>
      <c r="T405" s="57">
        <f>IF(G405="N",LN(1+R405),"")</f>
        <v/>
      </c>
      <c r="U405" s="39">
        <f>IF(AND(K405="Y",ISNUMBER(J405)),(1+L405)/(1+J405)-1,"")</f>
        <v/>
      </c>
      <c r="V405" s="57">
        <f>IF(ISNUMBER(U405),LN(1+U405),"")</f>
        <v/>
      </c>
      <c r="W405" s="57">
        <f>IF(ISNUMBER(V405),MAX(MIN(V405,Assumptions!$C$9),Assumptions!$B$9),"")</f>
        <v/>
      </c>
      <c r="X405" s="57">
        <f>IF(AND(K405="Y",ISNUMBER(J405)),LN(1+J405),"")</f>
        <v/>
      </c>
      <c r="Y405" s="57">
        <f>IF(ISNUMBER(X405),MAX(MIN(X405,Assumptions!$C$10),Assumptions!$B$10),"")</f>
        <v/>
      </c>
      <c r="Z405" s="57">
        <f>IF(ISNUMBER(W405),W405-AVERAGEIFS($W$5:$W$504,$C$5:$C$504,C405),"")</f>
        <v/>
      </c>
      <c r="AA405" s="57">
        <f>IF(ISNUMBER(Y405),Y405-AVERAGEIFS($Y$5:$Y$504,$C$5:$C$504,C405),"")</f>
        <v/>
      </c>
    </row>
    <row r="406" ht="15" customHeight="1" s="74">
      <c r="A406" s="56" t="inlineStr">
        <is>
          <t>EXR</t>
        </is>
      </c>
      <c r="B406" s="56" t="inlineStr">
        <is>
          <t>Extra Space Storage</t>
        </is>
      </c>
      <c r="C406" s="56" t="inlineStr">
        <is>
          <t>Real Estate</t>
        </is>
      </c>
      <c r="D406" s="56" t="inlineStr">
        <is>
          <t>Self-Storage REITs</t>
        </is>
      </c>
      <c r="E406" s="56" t="inlineStr">
        <is>
          <t>Salt Lake City, Utah</t>
        </is>
      </c>
      <c r="F406" s="37">
        <f>IFERROR(VLOOKUP(E406,Metro_Map!$A$4:$B$187,2,FALSE()),E406)</f>
        <v/>
      </c>
      <c r="G406" s="37">
        <f>IF(F406="Foreign domicile","Y","N")</f>
        <v/>
      </c>
      <c r="H406" s="59" t="n">
        <v>159.62</v>
      </c>
      <c r="I406" s="59" t="n">
        <v>134.08</v>
      </c>
      <c r="J406" s="60" t="n">
        <v>-0.186009256</v>
      </c>
      <c r="K406" s="37">
        <f>IF(AND(ISNUMBER(H406),ISNUMBER(I406)),"Y","N")</f>
        <v/>
      </c>
      <c r="L406" s="39">
        <f>IF(K406="Y",I406/H406-1,"")</f>
        <v/>
      </c>
      <c r="M406" s="57">
        <f>IF(K406="Y",LN(1+L406),"")</f>
        <v/>
      </c>
      <c r="N406" s="57">
        <f>IF(K406="Y",MAX(MIN(M406,Assumptions!$C$8),Assumptions!$B$8),"")</f>
        <v/>
      </c>
      <c r="O406" s="57">
        <f>IF(K406="Y",AVERAGEIFS($N$5:$N$504,$C$5:$C$504,C406),"")</f>
        <v/>
      </c>
      <c r="P406" s="57">
        <f>IF(K406="Y",N406-O406,"")</f>
        <v/>
      </c>
      <c r="Q406" s="37">
        <f>IF(G406="N",COUNTIFS($F$5:$F$504,F406),"")</f>
        <v/>
      </c>
      <c r="R406" s="37">
        <f>IF(G406="N",COUNTIFS($F$5:$F$504,F406,$C$5:$C$504,C406)-1,"")</f>
        <v/>
      </c>
      <c r="S406" s="57">
        <f>IF(G406="N",LN(Q406),"")</f>
        <v/>
      </c>
      <c r="T406" s="57">
        <f>IF(G406="N",LN(1+R406),"")</f>
        <v/>
      </c>
      <c r="U406" s="39">
        <f>IF(AND(K406="Y",ISNUMBER(J406)),(1+L406)/(1+J406)-1,"")</f>
        <v/>
      </c>
      <c r="V406" s="57">
        <f>IF(ISNUMBER(U406),LN(1+U406),"")</f>
        <v/>
      </c>
      <c r="W406" s="57">
        <f>IF(ISNUMBER(V406),MAX(MIN(V406,Assumptions!$C$9),Assumptions!$B$9),"")</f>
        <v/>
      </c>
      <c r="X406" s="57">
        <f>IF(AND(K406="Y",ISNUMBER(J406)),LN(1+J406),"")</f>
        <v/>
      </c>
      <c r="Y406" s="57">
        <f>IF(ISNUMBER(X406),MAX(MIN(X406,Assumptions!$C$10),Assumptions!$B$10),"")</f>
        <v/>
      </c>
      <c r="Z406" s="57">
        <f>IF(ISNUMBER(W406),W406-AVERAGEIFS($W$5:$W$504,$C$5:$C$504,C406),"")</f>
        <v/>
      </c>
      <c r="AA406" s="57">
        <f>IF(ISNUMBER(Y406),Y406-AVERAGEIFS($Y$5:$Y$504,$C$5:$C$504,C406),"")</f>
        <v/>
      </c>
    </row>
    <row r="407" ht="15" customHeight="1" s="74">
      <c r="A407" s="56" t="inlineStr">
        <is>
          <t>VLO</t>
        </is>
      </c>
      <c r="B407" s="56" t="inlineStr">
        <is>
          <t>Valero Energy</t>
        </is>
      </c>
      <c r="C407" s="56" t="inlineStr">
        <is>
          <t>Energy</t>
        </is>
      </c>
      <c r="D407" s="56" t="inlineStr">
        <is>
          <t>Oil &amp; Gas Refining &amp; Marketing</t>
        </is>
      </c>
      <c r="E407" s="56" t="inlineStr">
        <is>
          <t>San Antonio, Texas</t>
        </is>
      </c>
      <c r="F407" s="37">
        <f>IFERROR(VLOOKUP(E407,Metro_Map!$A$4:$B$187,2,FALSE()),E407)</f>
        <v/>
      </c>
      <c r="G407" s="37">
        <f>IF(F407="Foreign domicile","Y","N")</f>
        <v/>
      </c>
      <c r="H407" s="59" t="n">
        <v>161.72</v>
      </c>
      <c r="I407" s="59" t="n">
        <v>459.78</v>
      </c>
      <c r="J407" s="60" t="n">
        <v>2.324700894</v>
      </c>
      <c r="K407" s="37">
        <f>IF(AND(ISNUMBER(H407),ISNUMBER(I407)),"Y","N")</f>
        <v/>
      </c>
      <c r="L407" s="39">
        <f>IF(K407="Y",I407/H407-1,"")</f>
        <v/>
      </c>
      <c r="M407" s="57">
        <f>IF(K407="Y",LN(1+L407),"")</f>
        <v/>
      </c>
      <c r="N407" s="57">
        <f>IF(K407="Y",MAX(MIN(M407,Assumptions!$C$8),Assumptions!$B$8),"")</f>
        <v/>
      </c>
      <c r="O407" s="57">
        <f>IF(K407="Y",AVERAGEIFS($N$5:$N$504,$C$5:$C$504,C407),"")</f>
        <v/>
      </c>
      <c r="P407" s="57">
        <f>IF(K407="Y",N407-O407,"")</f>
        <v/>
      </c>
      <c r="Q407" s="37">
        <f>IF(G407="N",COUNTIFS($F$5:$F$504,F407),"")</f>
        <v/>
      </c>
      <c r="R407" s="37">
        <f>IF(G407="N",COUNTIFS($F$5:$F$504,F407,$C$5:$C$504,C407)-1,"")</f>
        <v/>
      </c>
      <c r="S407" s="57">
        <f>IF(G407="N",LN(Q407),"")</f>
        <v/>
      </c>
      <c r="T407" s="57">
        <f>IF(G407="N",LN(1+R407),"")</f>
        <v/>
      </c>
      <c r="U407" s="39">
        <f>IF(AND(K407="Y",ISNUMBER(J407)),(1+L407)/(1+J407)-1,"")</f>
        <v/>
      </c>
      <c r="V407" s="57">
        <f>IF(ISNUMBER(U407),LN(1+U407),"")</f>
        <v/>
      </c>
      <c r="W407" s="57">
        <f>IF(ISNUMBER(V407),MAX(MIN(V407,Assumptions!$C$9),Assumptions!$B$9),"")</f>
        <v/>
      </c>
      <c r="X407" s="57">
        <f>IF(AND(K407="Y",ISNUMBER(J407)),LN(1+J407),"")</f>
        <v/>
      </c>
      <c r="Y407" s="57">
        <f>IF(ISNUMBER(X407),MAX(MIN(X407,Assumptions!$C$10),Assumptions!$B$10),"")</f>
        <v/>
      </c>
      <c r="Z407" s="57">
        <f>IF(ISNUMBER(W407),W407-AVERAGEIFS($W$5:$W$504,$C$5:$C$504,C407),"")</f>
        <v/>
      </c>
      <c r="AA407" s="57">
        <f>IF(ISNUMBER(Y407),Y407-AVERAGEIFS($Y$5:$Y$504,$C$5:$C$504,C407),"")</f>
        <v/>
      </c>
    </row>
    <row r="408" ht="15" customHeight="1" s="74">
      <c r="A408" s="56" t="inlineStr">
        <is>
          <t>DXCM</t>
        </is>
      </c>
      <c r="B408" s="56" t="inlineStr">
        <is>
          <t>Dexcom</t>
        </is>
      </c>
      <c r="C408" s="56" t="inlineStr">
        <is>
          <t>Health Care</t>
        </is>
      </c>
      <c r="D408" s="56" t="inlineStr">
        <is>
          <t>Health Care Equipment</t>
        </is>
      </c>
      <c r="E408" s="56" t="inlineStr">
        <is>
          <t>San Diego, California</t>
        </is>
      </c>
      <c r="F408" s="37">
        <f>IFERROR(VLOOKUP(E408,Metro_Map!$A$4:$B$187,2,FALSE()),E408)</f>
        <v/>
      </c>
      <c r="G408" s="37">
        <f>IF(F408="Foreign domicile","Y","N")</f>
        <v/>
      </c>
      <c r="H408" s="59" t="n">
        <v>67.81999999999999</v>
      </c>
      <c r="I408" s="59" t="n">
        <v>83.47</v>
      </c>
      <c r="J408" s="60" t="n">
        <v>0.2531884058</v>
      </c>
      <c r="K408" s="37">
        <f>IF(AND(ISNUMBER(H408),ISNUMBER(I408)),"Y","N")</f>
        <v/>
      </c>
      <c r="L408" s="39">
        <f>IF(K408="Y",I408/H408-1,"")</f>
        <v/>
      </c>
      <c r="M408" s="57">
        <f>IF(K408="Y",LN(1+L408),"")</f>
        <v/>
      </c>
      <c r="N408" s="57">
        <f>IF(K408="Y",MAX(MIN(M408,Assumptions!$C$8),Assumptions!$B$8),"")</f>
        <v/>
      </c>
      <c r="O408" s="57">
        <f>IF(K408="Y",AVERAGEIFS($N$5:$N$504,$C$5:$C$504,C408),"")</f>
        <v/>
      </c>
      <c r="P408" s="57">
        <f>IF(K408="Y",N408-O408,"")</f>
        <v/>
      </c>
      <c r="Q408" s="37">
        <f>IF(G408="N",COUNTIFS($F$5:$F$504,F408),"")</f>
        <v/>
      </c>
      <c r="R408" s="37">
        <f>IF(G408="N",COUNTIFS($F$5:$F$504,F408,$C$5:$C$504,C408)-1,"")</f>
        <v/>
      </c>
      <c r="S408" s="57">
        <f>IF(G408="N",LN(Q408),"")</f>
        <v/>
      </c>
      <c r="T408" s="57">
        <f>IF(G408="N",LN(1+R408),"")</f>
        <v/>
      </c>
      <c r="U408" s="39">
        <f>IF(AND(K408="Y",ISNUMBER(J408)),(1+L408)/(1+J408)-1,"")</f>
        <v/>
      </c>
      <c r="V408" s="57">
        <f>IF(ISNUMBER(U408),LN(1+U408),"")</f>
        <v/>
      </c>
      <c r="W408" s="57">
        <f>IF(ISNUMBER(V408),MAX(MIN(V408,Assumptions!$C$9),Assumptions!$B$9),"")</f>
        <v/>
      </c>
      <c r="X408" s="57">
        <f>IF(AND(K408="Y",ISNUMBER(J408)),LN(1+J408),"")</f>
        <v/>
      </c>
      <c r="Y408" s="57">
        <f>IF(ISNUMBER(X408),MAX(MIN(X408,Assumptions!$C$10),Assumptions!$B$10),"")</f>
        <v/>
      </c>
      <c r="Z408" s="57">
        <f>IF(ISNUMBER(W408),W408-AVERAGEIFS($W$5:$W$504,$C$5:$C$504,C408),"")</f>
        <v/>
      </c>
      <c r="AA408" s="57">
        <f>IF(ISNUMBER(Y408),Y408-AVERAGEIFS($Y$5:$Y$504,$C$5:$C$504,C408),"")</f>
        <v/>
      </c>
    </row>
    <row r="409" ht="15" customHeight="1" s="74">
      <c r="A409" s="56" t="inlineStr">
        <is>
          <t>O</t>
        </is>
      </c>
      <c r="B409" s="56" t="inlineStr">
        <is>
          <t>Realty Income</t>
        </is>
      </c>
      <c r="C409" s="56" t="inlineStr">
        <is>
          <t>Real Estate</t>
        </is>
      </c>
      <c r="D409" s="56" t="inlineStr">
        <is>
          <t>Retail REITs</t>
        </is>
      </c>
      <c r="E409" s="56" t="inlineStr">
        <is>
          <t>San Diego, California</t>
        </is>
      </c>
      <c r="F409" s="37">
        <f>IFERROR(VLOOKUP(E409,Metro_Map!$A$4:$B$187,2,FALSE()),E409)</f>
        <v/>
      </c>
      <c r="G409" s="37">
        <f>IF(F409="Foreign domicile","Y","N")</f>
        <v/>
      </c>
      <c r="H409" s="59" t="n">
        <v>57.43</v>
      </c>
      <c r="I409" s="59" t="n">
        <v>55.17</v>
      </c>
      <c r="J409" s="60" t="n">
        <v>-0.0555933356</v>
      </c>
      <c r="K409" s="37">
        <f>IF(AND(ISNUMBER(H409),ISNUMBER(I409)),"Y","N")</f>
        <v/>
      </c>
      <c r="L409" s="39">
        <f>IF(K409="Y",I409/H409-1,"")</f>
        <v/>
      </c>
      <c r="M409" s="57">
        <f>IF(K409="Y",LN(1+L409),"")</f>
        <v/>
      </c>
      <c r="N409" s="57">
        <f>IF(K409="Y",MAX(MIN(M409,Assumptions!$C$8),Assumptions!$B$8),"")</f>
        <v/>
      </c>
      <c r="O409" s="57">
        <f>IF(K409="Y",AVERAGEIFS($N$5:$N$504,$C$5:$C$504,C409),"")</f>
        <v/>
      </c>
      <c r="P409" s="57">
        <f>IF(K409="Y",N409-O409,"")</f>
        <v/>
      </c>
      <c r="Q409" s="37">
        <f>IF(G409="N",COUNTIFS($F$5:$F$504,F409),"")</f>
        <v/>
      </c>
      <c r="R409" s="37">
        <f>IF(G409="N",COUNTIFS($F$5:$F$504,F409,$C$5:$C$504,C409)-1,"")</f>
        <v/>
      </c>
      <c r="S409" s="57">
        <f>IF(G409="N",LN(Q409),"")</f>
        <v/>
      </c>
      <c r="T409" s="57">
        <f>IF(G409="N",LN(1+R409),"")</f>
        <v/>
      </c>
      <c r="U409" s="39">
        <f>IF(AND(K409="Y",ISNUMBER(J409)),(1+L409)/(1+J409)-1,"")</f>
        <v/>
      </c>
      <c r="V409" s="57">
        <f>IF(ISNUMBER(U409),LN(1+U409),"")</f>
        <v/>
      </c>
      <c r="W409" s="57">
        <f>IF(ISNUMBER(V409),MAX(MIN(V409,Assumptions!$C$9),Assumptions!$B$9),"")</f>
        <v/>
      </c>
      <c r="X409" s="57">
        <f>IF(AND(K409="Y",ISNUMBER(J409)),LN(1+J409),"")</f>
        <v/>
      </c>
      <c r="Y409" s="57">
        <f>IF(ISNUMBER(X409),MAX(MIN(X409,Assumptions!$C$10),Assumptions!$B$10),"")</f>
        <v/>
      </c>
      <c r="Z409" s="57">
        <f>IF(ISNUMBER(W409),W409-AVERAGEIFS($W$5:$W$504,$C$5:$C$504,C409),"")</f>
        <v/>
      </c>
      <c r="AA409" s="57">
        <f>IF(ISNUMBER(Y409),Y409-AVERAGEIFS($Y$5:$Y$504,$C$5:$C$504,C409),"")</f>
        <v/>
      </c>
    </row>
    <row r="410" ht="15" customHeight="1" s="74">
      <c r="A410" s="56" t="inlineStr">
        <is>
          <t>QCOM</t>
        </is>
      </c>
      <c r="B410" s="56" t="inlineStr">
        <is>
          <t>Qualcomm</t>
        </is>
      </c>
      <c r="C410" s="56" t="inlineStr">
        <is>
          <t>Information Technology</t>
        </is>
      </c>
      <c r="D410" s="56" t="inlineStr">
        <is>
          <t>Semiconductors</t>
        </is>
      </c>
      <c r="E410" s="56" t="inlineStr">
        <is>
          <t>San Diego, California</t>
        </is>
      </c>
      <c r="F410" s="37">
        <f>IFERROR(VLOOKUP(E410,Metro_Map!$A$4:$B$187,2,FALSE()),E410)</f>
        <v/>
      </c>
      <c r="G410" s="37">
        <f>IF(F410="Foreign domicile","Y","N")</f>
        <v/>
      </c>
      <c r="H410" s="59" t="n">
        <v>180.95</v>
      </c>
      <c r="I410" s="59" t="n">
        <v>172.62</v>
      </c>
      <c r="J410" s="60" t="n">
        <v>0.06443252366</v>
      </c>
      <c r="K410" s="37">
        <f>IF(AND(ISNUMBER(H410),ISNUMBER(I410)),"Y","N")</f>
        <v/>
      </c>
      <c r="L410" s="39">
        <f>IF(K410="Y",I410/H410-1,"")</f>
        <v/>
      </c>
      <c r="M410" s="57">
        <f>IF(K410="Y",LN(1+L410),"")</f>
        <v/>
      </c>
      <c r="N410" s="57">
        <f>IF(K410="Y",MAX(MIN(M410,Assumptions!$C$8),Assumptions!$B$8),"")</f>
        <v/>
      </c>
      <c r="O410" s="57">
        <f>IF(K410="Y",AVERAGEIFS($N$5:$N$504,$C$5:$C$504,C410),"")</f>
        <v/>
      </c>
      <c r="P410" s="57">
        <f>IF(K410="Y",N410-O410,"")</f>
        <v/>
      </c>
      <c r="Q410" s="37">
        <f>IF(G410="N",COUNTIFS($F$5:$F$504,F410),"")</f>
        <v/>
      </c>
      <c r="R410" s="37">
        <f>IF(G410="N",COUNTIFS($F$5:$F$504,F410,$C$5:$C$504,C410)-1,"")</f>
        <v/>
      </c>
      <c r="S410" s="57">
        <f>IF(G410="N",LN(Q410),"")</f>
        <v/>
      </c>
      <c r="T410" s="57">
        <f>IF(G410="N",LN(1+R410),"")</f>
        <v/>
      </c>
      <c r="U410" s="39">
        <f>IF(AND(K410="Y",ISNUMBER(J410)),(1+L410)/(1+J410)-1,"")</f>
        <v/>
      </c>
      <c r="V410" s="57">
        <f>IF(ISNUMBER(U410),LN(1+U410),"")</f>
        <v/>
      </c>
      <c r="W410" s="57">
        <f>IF(ISNUMBER(V410),MAX(MIN(V410,Assumptions!$C$9),Assumptions!$B$9),"")</f>
        <v/>
      </c>
      <c r="X410" s="57">
        <f>IF(AND(K410="Y",ISNUMBER(J410)),LN(1+J410),"")</f>
        <v/>
      </c>
      <c r="Y410" s="57">
        <f>IF(ISNUMBER(X410),MAX(MIN(X410,Assumptions!$C$10),Assumptions!$B$10),"")</f>
        <v/>
      </c>
      <c r="Z410" s="57">
        <f>IF(ISNUMBER(W410),W410-AVERAGEIFS($W$5:$W$504,$C$5:$C$504,C410),"")</f>
        <v/>
      </c>
      <c r="AA410" s="57">
        <f>IF(ISNUMBER(Y410),Y410-AVERAGEIFS($Y$5:$Y$504,$C$5:$C$504,C410),"")</f>
        <v/>
      </c>
    </row>
    <row r="411" ht="15" customHeight="1" s="74">
      <c r="A411" s="56" t="inlineStr">
        <is>
          <t>RMD</t>
        </is>
      </c>
      <c r="B411" s="56" t="inlineStr">
        <is>
          <t>ResMed</t>
        </is>
      </c>
      <c r="C411" s="56" t="inlineStr">
        <is>
          <t>Health Care</t>
        </is>
      </c>
      <c r="D411" s="56" t="inlineStr">
        <is>
          <t>Health Care Equipment</t>
        </is>
      </c>
      <c r="E411" s="56" t="inlineStr">
        <is>
          <t>San Diego, California</t>
        </is>
      </c>
      <c r="F411" s="37">
        <f>IFERROR(VLOOKUP(E411,Metro_Map!$A$4:$B$187,2,FALSE()),E411)</f>
        <v/>
      </c>
      <c r="G411" s="37">
        <f>IF(F411="Foreign domicile","Y","N")</f>
        <v/>
      </c>
      <c r="H411" s="59" t="n">
        <v>213.25</v>
      </c>
      <c r="I411" s="59" t="n">
        <v>235.29</v>
      </c>
      <c r="J411" s="60" t="n">
        <v>-0.01745747538</v>
      </c>
      <c r="K411" s="37">
        <f>IF(AND(ISNUMBER(H411),ISNUMBER(I411)),"Y","N")</f>
        <v/>
      </c>
      <c r="L411" s="39">
        <f>IF(K411="Y",I411/H411-1,"")</f>
        <v/>
      </c>
      <c r="M411" s="57">
        <f>IF(K411="Y",LN(1+L411),"")</f>
        <v/>
      </c>
      <c r="N411" s="57">
        <f>IF(K411="Y",MAX(MIN(M411,Assumptions!$C$8),Assumptions!$B$8),"")</f>
        <v/>
      </c>
      <c r="O411" s="57">
        <f>IF(K411="Y",AVERAGEIFS($N$5:$N$504,$C$5:$C$504,C411),"")</f>
        <v/>
      </c>
      <c r="P411" s="57">
        <f>IF(K411="Y",N411-O411,"")</f>
        <v/>
      </c>
      <c r="Q411" s="37">
        <f>IF(G411="N",COUNTIFS($F$5:$F$504,F411),"")</f>
        <v/>
      </c>
      <c r="R411" s="37">
        <f>IF(G411="N",COUNTIFS($F$5:$F$504,F411,$C$5:$C$504,C411)-1,"")</f>
        <v/>
      </c>
      <c r="S411" s="57">
        <f>IF(G411="N",LN(Q411),"")</f>
        <v/>
      </c>
      <c r="T411" s="57">
        <f>IF(G411="N",LN(1+R411),"")</f>
        <v/>
      </c>
      <c r="U411" s="39">
        <f>IF(AND(K411="Y",ISNUMBER(J411)),(1+L411)/(1+J411)-1,"")</f>
        <v/>
      </c>
      <c r="V411" s="57">
        <f>IF(ISNUMBER(U411),LN(1+U411),"")</f>
        <v/>
      </c>
      <c r="W411" s="57">
        <f>IF(ISNUMBER(V411),MAX(MIN(V411,Assumptions!$C$9),Assumptions!$B$9),"")</f>
        <v/>
      </c>
      <c r="X411" s="57">
        <f>IF(AND(K411="Y",ISNUMBER(J411)),LN(1+J411),"")</f>
        <v/>
      </c>
      <c r="Y411" s="57">
        <f>IF(ISNUMBER(X411),MAX(MIN(X411,Assumptions!$C$10),Assumptions!$B$10),"")</f>
        <v/>
      </c>
      <c r="Z411" s="57">
        <f>IF(ISNUMBER(W411),W411-AVERAGEIFS($W$5:$W$504,$C$5:$C$504,C411),"")</f>
        <v/>
      </c>
      <c r="AA411" s="57">
        <f>IF(ISNUMBER(Y411),Y411-AVERAGEIFS($Y$5:$Y$504,$C$5:$C$504,C411),"")</f>
        <v/>
      </c>
    </row>
    <row r="412" ht="15" customHeight="1" s="74">
      <c r="A412" s="56" t="inlineStr">
        <is>
          <t>SRE</t>
        </is>
      </c>
      <c r="B412" s="56" t="inlineStr">
        <is>
          <t>Sempra Energy</t>
        </is>
      </c>
      <c r="C412" s="56" t="inlineStr">
        <is>
          <t>Utilities</t>
        </is>
      </c>
      <c r="D412" s="56" t="inlineStr">
        <is>
          <t>Multi-Utilities</t>
        </is>
      </c>
      <c r="E412" s="56" t="inlineStr">
        <is>
          <t>San Diego, California</t>
        </is>
      </c>
      <c r="F412" s="37">
        <f>IFERROR(VLOOKUP(E412,Metro_Map!$A$4:$B$187,2,FALSE()),E412)</f>
        <v/>
      </c>
      <c r="G412" s="37">
        <f>IF(F412="Foreign domicile","Y","N")</f>
        <v/>
      </c>
      <c r="H412" s="59" t="n">
        <v>80.06</v>
      </c>
      <c r="I412" s="59" t="n">
        <v>81.98999999999999</v>
      </c>
      <c r="J412" s="60" t="n">
        <v>-0.005227963526</v>
      </c>
      <c r="K412" s="37">
        <f>IF(AND(ISNUMBER(H412),ISNUMBER(I412)),"Y","N")</f>
        <v/>
      </c>
      <c r="L412" s="39">
        <f>IF(K412="Y",I412/H412-1,"")</f>
        <v/>
      </c>
      <c r="M412" s="57">
        <f>IF(K412="Y",LN(1+L412),"")</f>
        <v/>
      </c>
      <c r="N412" s="57">
        <f>IF(K412="Y",MAX(MIN(M412,Assumptions!$C$8),Assumptions!$B$8),"")</f>
        <v/>
      </c>
      <c r="O412" s="57">
        <f>IF(K412="Y",AVERAGEIFS($N$5:$N$504,$C$5:$C$504,C412),"")</f>
        <v/>
      </c>
      <c r="P412" s="57">
        <f>IF(K412="Y",N412-O412,"")</f>
        <v/>
      </c>
      <c r="Q412" s="37">
        <f>IF(G412="N",COUNTIFS($F$5:$F$504,F412),"")</f>
        <v/>
      </c>
      <c r="R412" s="37">
        <f>IF(G412="N",COUNTIFS($F$5:$F$504,F412,$C$5:$C$504,C412)-1,"")</f>
        <v/>
      </c>
      <c r="S412" s="57">
        <f>IF(G412="N",LN(Q412),"")</f>
        <v/>
      </c>
      <c r="T412" s="57">
        <f>IF(G412="N",LN(1+R412),"")</f>
        <v/>
      </c>
      <c r="U412" s="39">
        <f>IF(AND(K412="Y",ISNUMBER(J412)),(1+L412)/(1+J412)-1,"")</f>
        <v/>
      </c>
      <c r="V412" s="57">
        <f>IF(ISNUMBER(U412),LN(1+U412),"")</f>
        <v/>
      </c>
      <c r="W412" s="57">
        <f>IF(ISNUMBER(V412),MAX(MIN(V412,Assumptions!$C$9),Assumptions!$B$9),"")</f>
        <v/>
      </c>
      <c r="X412" s="57">
        <f>IF(AND(K412="Y",ISNUMBER(J412)),LN(1+J412),"")</f>
        <v/>
      </c>
      <c r="Y412" s="57">
        <f>IF(ISNUMBER(X412),MAX(MIN(X412,Assumptions!$C$10),Assumptions!$B$10),"")</f>
        <v/>
      </c>
      <c r="Z412" s="57">
        <f>IF(ISNUMBER(W412),W412-AVERAGEIFS($W$5:$W$504,$C$5:$C$504,C412),"")</f>
        <v/>
      </c>
      <c r="AA412" s="57">
        <f>IF(ISNUMBER(Y412),Y412-AVERAGEIFS($Y$5:$Y$504,$C$5:$C$504,C412),"")</f>
        <v/>
      </c>
    </row>
    <row r="413" ht="15" customHeight="1" s="74">
      <c r="A413" s="56" t="inlineStr">
        <is>
          <t>KEYS</t>
        </is>
      </c>
      <c r="B413" s="56" t="inlineStr">
        <is>
          <t>Keysight</t>
        </is>
      </c>
      <c r="C413" s="56" t="inlineStr">
        <is>
          <t>Information Technology</t>
        </is>
      </c>
      <c r="D413" s="56" t="inlineStr">
        <is>
          <t>Electronic Equipment &amp; Instruments</t>
        </is>
      </c>
      <c r="E413" s="56" t="inlineStr">
        <is>
          <t>Santa Rosa, California</t>
        </is>
      </c>
      <c r="F413" s="37">
        <f>IFERROR(VLOOKUP(E413,Metro_Map!$A$4:$B$187,2,FALSE()),E413)</f>
        <v/>
      </c>
      <c r="G413" s="37">
        <f>IF(F413="Foreign domicile","Y","N")</f>
        <v/>
      </c>
      <c r="H413" s="59" t="n">
        <v>139.57</v>
      </c>
      <c r="I413" s="59" t="n">
        <v>357.62</v>
      </c>
      <c r="J413" s="60" t="n">
        <v>1.180127833</v>
      </c>
      <c r="K413" s="37">
        <f>IF(AND(ISNUMBER(H413),ISNUMBER(I413)),"Y","N")</f>
        <v/>
      </c>
      <c r="L413" s="39">
        <f>IF(K413="Y",I413/H413-1,"")</f>
        <v/>
      </c>
      <c r="M413" s="57">
        <f>IF(K413="Y",LN(1+L413),"")</f>
        <v/>
      </c>
      <c r="N413" s="57">
        <f>IF(K413="Y",MAX(MIN(M413,Assumptions!$C$8),Assumptions!$B$8),"")</f>
        <v/>
      </c>
      <c r="O413" s="57">
        <f>IF(K413="Y",AVERAGEIFS($N$5:$N$504,$C$5:$C$504,C413),"")</f>
        <v/>
      </c>
      <c r="P413" s="57">
        <f>IF(K413="Y",N413-O413,"")</f>
        <v/>
      </c>
      <c r="Q413" s="37">
        <f>IF(G413="N",COUNTIFS($F$5:$F$504,F413),"")</f>
        <v/>
      </c>
      <c r="R413" s="37">
        <f>IF(G413="N",COUNTIFS($F$5:$F$504,F413,$C$5:$C$504,C413)-1,"")</f>
        <v/>
      </c>
      <c r="S413" s="57">
        <f>IF(G413="N",LN(Q413),"")</f>
        <v/>
      </c>
      <c r="T413" s="57">
        <f>IF(G413="N",LN(1+R413),"")</f>
        <v/>
      </c>
      <c r="U413" s="39">
        <f>IF(AND(K413="Y",ISNUMBER(J413)),(1+L413)/(1+J413)-1,"")</f>
        <v/>
      </c>
      <c r="V413" s="57">
        <f>IF(ISNUMBER(U413),LN(1+U413),"")</f>
        <v/>
      </c>
      <c r="W413" s="57">
        <f>IF(ISNUMBER(V413),MAX(MIN(V413,Assumptions!$C$9),Assumptions!$B$9),"")</f>
        <v/>
      </c>
      <c r="X413" s="57">
        <f>IF(AND(K413="Y",ISNUMBER(J413)),LN(1+J413),"")</f>
        <v/>
      </c>
      <c r="Y413" s="57">
        <f>IF(ISNUMBER(X413),MAX(MIN(X413,Assumptions!$C$10),Assumptions!$B$10),"")</f>
        <v/>
      </c>
      <c r="Z413" s="57">
        <f>IF(ISNUMBER(W413),W413-AVERAGEIFS($W$5:$W$504,$C$5:$C$504,C413),"")</f>
        <v/>
      </c>
      <c r="AA413" s="57">
        <f>IF(ISNUMBER(Y413),Y413-AVERAGEIFS($Y$5:$Y$504,$C$5:$C$504,C413),"")</f>
        <v/>
      </c>
    </row>
    <row r="414" ht="15" customHeight="1" s="74">
      <c r="A414" s="56" t="inlineStr">
        <is>
          <t>ROP</t>
        </is>
      </c>
      <c r="B414" s="56" t="inlineStr">
        <is>
          <t>Roper Technologies</t>
        </is>
      </c>
      <c r="C414" s="56" t="inlineStr">
        <is>
          <t>Information Technology</t>
        </is>
      </c>
      <c r="D414" s="56" t="inlineStr">
        <is>
          <t>Electronic Equipment &amp; Instruments</t>
        </is>
      </c>
      <c r="E414" s="56" t="inlineStr">
        <is>
          <t>Sarasota, Florida</t>
        </is>
      </c>
      <c r="F414" s="37">
        <f>IFERROR(VLOOKUP(E414,Metro_Map!$A$4:$B$187,2,FALSE()),E414)</f>
        <v/>
      </c>
      <c r="G414" s="37">
        <f>IF(F414="Foreign domicile","Y","N")</f>
        <v/>
      </c>
      <c r="H414" s="59" t="n">
        <v>544.75</v>
      </c>
      <c r="I414" s="59" t="n">
        <v>372.69</v>
      </c>
      <c r="J414" s="60" t="n">
        <v>-0.2948774645</v>
      </c>
      <c r="K414" s="37">
        <f>IF(AND(ISNUMBER(H414),ISNUMBER(I414)),"Y","N")</f>
        <v/>
      </c>
      <c r="L414" s="39">
        <f>IF(K414="Y",I414/H414-1,"")</f>
        <v/>
      </c>
      <c r="M414" s="57">
        <f>IF(K414="Y",LN(1+L414),"")</f>
        <v/>
      </c>
      <c r="N414" s="57">
        <f>IF(K414="Y",MAX(MIN(M414,Assumptions!$C$8),Assumptions!$B$8),"")</f>
        <v/>
      </c>
      <c r="O414" s="57">
        <f>IF(K414="Y",AVERAGEIFS($N$5:$N$504,$C$5:$C$504,C414),"")</f>
        <v/>
      </c>
      <c r="P414" s="57">
        <f>IF(K414="Y",N414-O414,"")</f>
        <v/>
      </c>
      <c r="Q414" s="37">
        <f>IF(G414="N",COUNTIFS($F$5:$F$504,F414),"")</f>
        <v/>
      </c>
      <c r="R414" s="37">
        <f>IF(G414="N",COUNTIFS($F$5:$F$504,F414,$C$5:$C$504,C414)-1,"")</f>
        <v/>
      </c>
      <c r="S414" s="57">
        <f>IF(G414="N",LN(Q414),"")</f>
        <v/>
      </c>
      <c r="T414" s="57">
        <f>IF(G414="N",LN(1+R414),"")</f>
        <v/>
      </c>
      <c r="U414" s="39">
        <f>IF(AND(K414="Y",ISNUMBER(J414)),(1+L414)/(1+J414)-1,"")</f>
        <v/>
      </c>
      <c r="V414" s="57">
        <f>IF(ISNUMBER(U414),LN(1+U414),"")</f>
        <v/>
      </c>
      <c r="W414" s="57">
        <f>IF(ISNUMBER(V414),MAX(MIN(V414,Assumptions!$C$9),Assumptions!$B$9),"")</f>
        <v/>
      </c>
      <c r="X414" s="57">
        <f>IF(AND(K414="Y",ISNUMBER(J414)),LN(1+J414),"")</f>
        <v/>
      </c>
      <c r="Y414" s="57">
        <f>IF(ISNUMBER(X414),MAX(MIN(X414,Assumptions!$C$10),Assumptions!$B$10),"")</f>
        <v/>
      </c>
      <c r="Z414" s="57">
        <f>IF(ISNUMBER(W414),W414-AVERAGEIFS($W$5:$W$504,$C$5:$C$504,C414),"")</f>
        <v/>
      </c>
      <c r="AA414" s="57">
        <f>IF(ISNUMBER(Y414),Y414-AVERAGEIFS($Y$5:$Y$504,$C$5:$C$504,C414),"")</f>
        <v/>
      </c>
    </row>
    <row r="415" ht="15" customHeight="1" s="74">
      <c r="A415" s="56" t="inlineStr">
        <is>
          <t>AMZN</t>
        </is>
      </c>
      <c r="B415" s="56" t="inlineStr">
        <is>
          <t>Amazon</t>
        </is>
      </c>
      <c r="C415" s="56" t="inlineStr">
        <is>
          <t>Consumer Discretionary</t>
        </is>
      </c>
      <c r="D415" s="56" t="inlineStr">
        <is>
          <t>Broadline Retail</t>
        </is>
      </c>
      <c r="E415" s="56" t="inlineStr">
        <is>
          <t>Seattle, Washington</t>
        </is>
      </c>
      <c r="F415" s="37">
        <f>IFERROR(VLOOKUP(E415,Metro_Map!$A$4:$B$187,2,FALSE()),E415)</f>
        <v/>
      </c>
      <c r="G415" s="37">
        <f>IF(F415="Foreign domicile","Y","N")</f>
        <v/>
      </c>
      <c r="H415" s="59" t="n">
        <v>186.98</v>
      </c>
      <c r="I415" s="59" t="n">
        <v>254.08</v>
      </c>
      <c r="J415" s="60" t="n">
        <v>0.2751879699</v>
      </c>
      <c r="K415" s="37">
        <f>IF(AND(ISNUMBER(H415),ISNUMBER(I415)),"Y","N")</f>
        <v/>
      </c>
      <c r="L415" s="39">
        <f>IF(K415="Y",I415/H415-1,"")</f>
        <v/>
      </c>
      <c r="M415" s="57">
        <f>IF(K415="Y",LN(1+L415),"")</f>
        <v/>
      </c>
      <c r="N415" s="57">
        <f>IF(K415="Y",MAX(MIN(M415,Assumptions!$C$8),Assumptions!$B$8),"")</f>
        <v/>
      </c>
      <c r="O415" s="57">
        <f>IF(K415="Y",AVERAGEIFS($N$5:$N$504,$C$5:$C$504,C415),"")</f>
        <v/>
      </c>
      <c r="P415" s="57">
        <f>IF(K415="Y",N415-O415,"")</f>
        <v/>
      </c>
      <c r="Q415" s="37">
        <f>IF(G415="N",COUNTIFS($F$5:$F$504,F415),"")</f>
        <v/>
      </c>
      <c r="R415" s="37">
        <f>IF(G415="N",COUNTIFS($F$5:$F$504,F415,$C$5:$C$504,C415)-1,"")</f>
        <v/>
      </c>
      <c r="S415" s="57">
        <f>IF(G415="N",LN(Q415),"")</f>
        <v/>
      </c>
      <c r="T415" s="57">
        <f>IF(G415="N",LN(1+R415),"")</f>
        <v/>
      </c>
      <c r="U415" s="39">
        <f>IF(AND(K415="Y",ISNUMBER(J415)),(1+L415)/(1+J415)-1,"")</f>
        <v/>
      </c>
      <c r="V415" s="57">
        <f>IF(ISNUMBER(U415),LN(1+U415),"")</f>
        <v/>
      </c>
      <c r="W415" s="57">
        <f>IF(ISNUMBER(V415),MAX(MIN(V415,Assumptions!$C$9),Assumptions!$B$9),"")</f>
        <v/>
      </c>
      <c r="X415" s="57">
        <f>IF(AND(K415="Y",ISNUMBER(J415)),LN(1+J415),"")</f>
        <v/>
      </c>
      <c r="Y415" s="57">
        <f>IF(ISNUMBER(X415),MAX(MIN(X415,Assumptions!$C$10),Assumptions!$B$10),"")</f>
        <v/>
      </c>
      <c r="Z415" s="57">
        <f>IF(ISNUMBER(W415),W415-AVERAGEIFS($W$5:$W$504,$C$5:$C$504,C415),"")</f>
        <v/>
      </c>
      <c r="AA415" s="57">
        <f>IF(ISNUMBER(Y415),Y415-AVERAGEIFS($Y$5:$Y$504,$C$5:$C$504,C415),"")</f>
        <v/>
      </c>
    </row>
    <row r="416" ht="15" customHeight="1" s="74">
      <c r="A416" s="56" t="inlineStr">
        <is>
          <t>COST</t>
        </is>
      </c>
      <c r="B416" s="56" t="inlineStr">
        <is>
          <t>Costco</t>
        </is>
      </c>
      <c r="C416" s="56" t="inlineStr">
        <is>
          <t>Consumer Staples</t>
        </is>
      </c>
      <c r="D416" s="56" t="inlineStr">
        <is>
          <t>Consumer Staples Merchandise Retail</t>
        </is>
      </c>
      <c r="E416" s="56" t="inlineStr">
        <is>
          <t>Issaquah, Washington</t>
        </is>
      </c>
      <c r="F416" s="37">
        <f>IFERROR(VLOOKUP(E416,Metro_Map!$A$4:$B$187,2,FALSE()),E416)</f>
        <v/>
      </c>
      <c r="G416" s="37">
        <f>IF(F416="Foreign domicile","Y","N")</f>
        <v/>
      </c>
      <c r="H416" s="59" t="n">
        <v>822</v>
      </c>
      <c r="I416" s="59" t="n">
        <v>982</v>
      </c>
      <c r="J416" s="60" t="n">
        <v>0.1062830695</v>
      </c>
      <c r="K416" s="37">
        <f>IF(AND(ISNUMBER(H416),ISNUMBER(I416)),"Y","N")</f>
        <v/>
      </c>
      <c r="L416" s="39">
        <f>IF(K416="Y",I416/H416-1,"")</f>
        <v/>
      </c>
      <c r="M416" s="57">
        <f>IF(K416="Y",LN(1+L416),"")</f>
        <v/>
      </c>
      <c r="N416" s="57">
        <f>IF(K416="Y",MAX(MIN(M416,Assumptions!$C$8),Assumptions!$B$8),"")</f>
        <v/>
      </c>
      <c r="O416" s="57">
        <f>IF(K416="Y",AVERAGEIFS($N$5:$N$504,$C$5:$C$504,C416),"")</f>
        <v/>
      </c>
      <c r="P416" s="57">
        <f>IF(K416="Y",N416-O416,"")</f>
        <v/>
      </c>
      <c r="Q416" s="37">
        <f>IF(G416="N",COUNTIFS($F$5:$F$504,F416),"")</f>
        <v/>
      </c>
      <c r="R416" s="37">
        <f>IF(G416="N",COUNTIFS($F$5:$F$504,F416,$C$5:$C$504,C416)-1,"")</f>
        <v/>
      </c>
      <c r="S416" s="57">
        <f>IF(G416="N",LN(Q416),"")</f>
        <v/>
      </c>
      <c r="T416" s="57">
        <f>IF(G416="N",LN(1+R416),"")</f>
        <v/>
      </c>
      <c r="U416" s="39">
        <f>IF(AND(K416="Y",ISNUMBER(J416)),(1+L416)/(1+J416)-1,"")</f>
        <v/>
      </c>
      <c r="V416" s="57">
        <f>IF(ISNUMBER(U416),LN(1+U416),"")</f>
        <v/>
      </c>
      <c r="W416" s="57">
        <f>IF(ISNUMBER(V416),MAX(MIN(V416,Assumptions!$C$9),Assumptions!$B$9),"")</f>
        <v/>
      </c>
      <c r="X416" s="57">
        <f>IF(AND(K416="Y",ISNUMBER(J416)),LN(1+J416),"")</f>
        <v/>
      </c>
      <c r="Y416" s="57">
        <f>IF(ISNUMBER(X416),MAX(MIN(X416,Assumptions!$C$10),Assumptions!$B$10),"")</f>
        <v/>
      </c>
      <c r="Z416" s="57">
        <f>IF(ISNUMBER(W416),W416-AVERAGEIFS($W$5:$W$504,$C$5:$C$504,C416),"")</f>
        <v/>
      </c>
      <c r="AA416" s="57">
        <f>IF(ISNUMBER(Y416),Y416-AVERAGEIFS($Y$5:$Y$504,$C$5:$C$504,C416),"")</f>
        <v/>
      </c>
    </row>
    <row r="417" ht="15" customHeight="1" s="74">
      <c r="A417" s="56" t="inlineStr">
        <is>
          <t>EXPD</t>
        </is>
      </c>
      <c r="B417" s="56" t="inlineStr">
        <is>
          <t>Expeditors International</t>
        </is>
      </c>
      <c r="C417" s="56" t="inlineStr">
        <is>
          <t>Industrials</t>
        </is>
      </c>
      <c r="D417" s="56" t="inlineStr">
        <is>
          <t>Air Freight &amp; Logistics</t>
        </is>
      </c>
      <c r="E417" s="56" t="inlineStr">
        <is>
          <t>Seattle, Washington</t>
        </is>
      </c>
      <c r="F417" s="37">
        <f>IFERROR(VLOOKUP(E417,Metro_Map!$A$4:$B$187,2,FALSE()),E417)</f>
        <v/>
      </c>
      <c r="G417" s="37">
        <f>IF(F417="Foreign domicile","Y","N")</f>
        <v/>
      </c>
      <c r="H417" s="59" t="n">
        <v>124.82</v>
      </c>
      <c r="I417" s="59" t="n">
        <v>196.38</v>
      </c>
      <c r="J417" s="60" t="n">
        <v>0.6162924111</v>
      </c>
      <c r="K417" s="37">
        <f>IF(AND(ISNUMBER(H417),ISNUMBER(I417)),"Y","N")</f>
        <v/>
      </c>
      <c r="L417" s="39">
        <f>IF(K417="Y",I417/H417-1,"")</f>
        <v/>
      </c>
      <c r="M417" s="57">
        <f>IF(K417="Y",LN(1+L417),"")</f>
        <v/>
      </c>
      <c r="N417" s="57">
        <f>IF(K417="Y",MAX(MIN(M417,Assumptions!$C$8),Assumptions!$B$8),"")</f>
        <v/>
      </c>
      <c r="O417" s="57">
        <f>IF(K417="Y",AVERAGEIFS($N$5:$N$504,$C$5:$C$504,C417),"")</f>
        <v/>
      </c>
      <c r="P417" s="57">
        <f>IF(K417="Y",N417-O417,"")</f>
        <v/>
      </c>
      <c r="Q417" s="37">
        <f>IF(G417="N",COUNTIFS($F$5:$F$504,F417),"")</f>
        <v/>
      </c>
      <c r="R417" s="37">
        <f>IF(G417="N",COUNTIFS($F$5:$F$504,F417,$C$5:$C$504,C417)-1,"")</f>
        <v/>
      </c>
      <c r="S417" s="57">
        <f>IF(G417="N",LN(Q417),"")</f>
        <v/>
      </c>
      <c r="T417" s="57">
        <f>IF(G417="N",LN(1+R417),"")</f>
        <v/>
      </c>
      <c r="U417" s="39">
        <f>IF(AND(K417="Y",ISNUMBER(J417)),(1+L417)/(1+J417)-1,"")</f>
        <v/>
      </c>
      <c r="V417" s="57">
        <f>IF(ISNUMBER(U417),LN(1+U417),"")</f>
        <v/>
      </c>
      <c r="W417" s="57">
        <f>IF(ISNUMBER(V417),MAX(MIN(V417,Assumptions!$C$9),Assumptions!$B$9),"")</f>
        <v/>
      </c>
      <c r="X417" s="57">
        <f>IF(AND(K417="Y",ISNUMBER(J417)),LN(1+J417),"")</f>
        <v/>
      </c>
      <c r="Y417" s="57">
        <f>IF(ISNUMBER(X417),MAX(MIN(X417,Assumptions!$C$10),Assumptions!$B$10),"")</f>
        <v/>
      </c>
      <c r="Z417" s="57">
        <f>IF(ISNUMBER(W417),W417-AVERAGEIFS($W$5:$W$504,$C$5:$C$504,C417),"")</f>
        <v/>
      </c>
      <c r="AA417" s="57">
        <f>IF(ISNUMBER(Y417),Y417-AVERAGEIFS($Y$5:$Y$504,$C$5:$C$504,C417),"")</f>
        <v/>
      </c>
    </row>
    <row r="418" ht="15" customHeight="1" s="74">
      <c r="A418" s="56" t="inlineStr">
        <is>
          <t>EXPE</t>
        </is>
      </c>
      <c r="B418" s="56" t="inlineStr">
        <is>
          <t>Expedia Group</t>
        </is>
      </c>
      <c r="C418" s="56" t="inlineStr">
        <is>
          <t>Consumer Discretionary</t>
        </is>
      </c>
      <c r="D418" s="56" t="inlineStr">
        <is>
          <t>Hotels, Resorts &amp; Cruise Lines</t>
        </is>
      </c>
      <c r="E418" s="56" t="inlineStr">
        <is>
          <t>Seattle, Washington</t>
        </is>
      </c>
      <c r="F418" s="37">
        <f>IFERROR(VLOOKUP(E418,Metro_Map!$A$4:$B$187,2,FALSE()),E418)</f>
        <v/>
      </c>
      <c r="G418" s="37">
        <f>IF(F418="Foreign domicile","Y","N")</f>
        <v/>
      </c>
      <c r="H418" s="59" t="n">
        <v>127.67</v>
      </c>
      <c r="I418" s="59" t="n">
        <v>274.69</v>
      </c>
      <c r="J418" s="60" t="n">
        <v>0.7794019531</v>
      </c>
      <c r="K418" s="37">
        <f>IF(AND(ISNUMBER(H418),ISNUMBER(I418)),"Y","N")</f>
        <v/>
      </c>
      <c r="L418" s="39">
        <f>IF(K418="Y",I418/H418-1,"")</f>
        <v/>
      </c>
      <c r="M418" s="57">
        <f>IF(K418="Y",LN(1+L418),"")</f>
        <v/>
      </c>
      <c r="N418" s="57">
        <f>IF(K418="Y",MAX(MIN(M418,Assumptions!$C$8),Assumptions!$B$8),"")</f>
        <v/>
      </c>
      <c r="O418" s="57">
        <f>IF(K418="Y",AVERAGEIFS($N$5:$N$504,$C$5:$C$504,C418),"")</f>
        <v/>
      </c>
      <c r="P418" s="57">
        <f>IF(K418="Y",N418-O418,"")</f>
        <v/>
      </c>
      <c r="Q418" s="37">
        <f>IF(G418="N",COUNTIFS($F$5:$F$504,F418),"")</f>
        <v/>
      </c>
      <c r="R418" s="37">
        <f>IF(G418="N",COUNTIFS($F$5:$F$504,F418,$C$5:$C$504,C418)-1,"")</f>
        <v/>
      </c>
      <c r="S418" s="57">
        <f>IF(G418="N",LN(Q418),"")</f>
        <v/>
      </c>
      <c r="T418" s="57">
        <f>IF(G418="N",LN(1+R418),"")</f>
        <v/>
      </c>
      <c r="U418" s="39">
        <f>IF(AND(K418="Y",ISNUMBER(J418)),(1+L418)/(1+J418)-1,"")</f>
        <v/>
      </c>
      <c r="V418" s="57">
        <f>IF(ISNUMBER(U418),LN(1+U418),"")</f>
        <v/>
      </c>
      <c r="W418" s="57">
        <f>IF(ISNUMBER(V418),MAX(MIN(V418,Assumptions!$C$9),Assumptions!$B$9),"")</f>
        <v/>
      </c>
      <c r="X418" s="57">
        <f>IF(AND(K418="Y",ISNUMBER(J418)),LN(1+J418),"")</f>
        <v/>
      </c>
      <c r="Y418" s="57">
        <f>IF(ISNUMBER(X418),MAX(MIN(X418,Assumptions!$C$10),Assumptions!$B$10),"")</f>
        <v/>
      </c>
      <c r="Z418" s="57">
        <f>IF(ISNUMBER(W418),W418-AVERAGEIFS($W$5:$W$504,$C$5:$C$504,C418),"")</f>
        <v/>
      </c>
      <c r="AA418" s="57">
        <f>IF(ISNUMBER(Y418),Y418-AVERAGEIFS($Y$5:$Y$504,$C$5:$C$504,C418),"")</f>
        <v/>
      </c>
    </row>
    <row r="419" ht="15" customHeight="1" s="74">
      <c r="A419" s="56" t="inlineStr">
        <is>
          <t>FFIV</t>
        </is>
      </c>
      <c r="B419" s="56" t="inlineStr">
        <is>
          <t>F5, Inc.</t>
        </is>
      </c>
      <c r="C419" s="56" t="inlineStr">
        <is>
          <t>Information Technology</t>
        </is>
      </c>
      <c r="D419" s="56" t="inlineStr">
        <is>
          <t>Communications Equipment</t>
        </is>
      </c>
      <c r="E419" s="56" t="inlineStr">
        <is>
          <t>Seattle, Washington</t>
        </is>
      </c>
      <c r="F419" s="37">
        <f>IFERROR(VLOOKUP(E419,Metro_Map!$A$4:$B$187,2,FALSE()),E419)</f>
        <v/>
      </c>
      <c r="G419" s="37">
        <f>IF(F419="Foreign domicile","Y","N")</f>
        <v/>
      </c>
      <c r="H419" s="59" t="n">
        <v>203.64</v>
      </c>
      <c r="I419" s="59" t="n">
        <v>457.26</v>
      </c>
      <c r="J419" s="60" t="n">
        <v>0.9431135154</v>
      </c>
      <c r="K419" s="37">
        <f>IF(AND(ISNUMBER(H419),ISNUMBER(I419)),"Y","N")</f>
        <v/>
      </c>
      <c r="L419" s="39">
        <f>IF(K419="Y",I419/H419-1,"")</f>
        <v/>
      </c>
      <c r="M419" s="57">
        <f>IF(K419="Y",LN(1+L419),"")</f>
        <v/>
      </c>
      <c r="N419" s="57">
        <f>IF(K419="Y",MAX(MIN(M419,Assumptions!$C$8),Assumptions!$B$8),"")</f>
        <v/>
      </c>
      <c r="O419" s="57">
        <f>IF(K419="Y",AVERAGEIFS($N$5:$N$504,$C$5:$C$504,C419),"")</f>
        <v/>
      </c>
      <c r="P419" s="57">
        <f>IF(K419="Y",N419-O419,"")</f>
        <v/>
      </c>
      <c r="Q419" s="37">
        <f>IF(G419="N",COUNTIFS($F$5:$F$504,F419),"")</f>
        <v/>
      </c>
      <c r="R419" s="37">
        <f>IF(G419="N",COUNTIFS($F$5:$F$504,F419,$C$5:$C$504,C419)-1,"")</f>
        <v/>
      </c>
      <c r="S419" s="57">
        <f>IF(G419="N",LN(Q419),"")</f>
        <v/>
      </c>
      <c r="T419" s="57">
        <f>IF(G419="N",LN(1+R419),"")</f>
        <v/>
      </c>
      <c r="U419" s="39">
        <f>IF(AND(K419="Y",ISNUMBER(J419)),(1+L419)/(1+J419)-1,"")</f>
        <v/>
      </c>
      <c r="V419" s="57">
        <f>IF(ISNUMBER(U419),LN(1+U419),"")</f>
        <v/>
      </c>
      <c r="W419" s="57">
        <f>IF(ISNUMBER(V419),MAX(MIN(V419,Assumptions!$C$9),Assumptions!$B$9),"")</f>
        <v/>
      </c>
      <c r="X419" s="57">
        <f>IF(AND(K419="Y",ISNUMBER(J419)),LN(1+J419),"")</f>
        <v/>
      </c>
      <c r="Y419" s="57">
        <f>IF(ISNUMBER(X419),MAX(MIN(X419,Assumptions!$C$10),Assumptions!$B$10),"")</f>
        <v/>
      </c>
      <c r="Z419" s="57">
        <f>IF(ISNUMBER(W419),W419-AVERAGEIFS($W$5:$W$504,$C$5:$C$504,C419),"")</f>
        <v/>
      </c>
      <c r="AA419" s="57">
        <f>IF(ISNUMBER(Y419),Y419-AVERAGEIFS($Y$5:$Y$504,$C$5:$C$504,C419),"")</f>
        <v/>
      </c>
    </row>
    <row r="420" ht="15" customHeight="1" s="74">
      <c r="A420" s="56" t="inlineStr">
        <is>
          <t>FTV</t>
        </is>
      </c>
      <c r="B420" s="56" t="inlineStr">
        <is>
          <t>Fortive</t>
        </is>
      </c>
      <c r="C420" s="56" t="inlineStr">
        <is>
          <t>Industrials</t>
        </is>
      </c>
      <c r="D420" s="56" t="inlineStr">
        <is>
          <t>Industrial Machinery &amp; Supplies &amp; Components</t>
        </is>
      </c>
      <c r="E420" s="56" t="inlineStr">
        <is>
          <t>Everett, Washington</t>
        </is>
      </c>
      <c r="F420" s="37">
        <f>IFERROR(VLOOKUP(E420,Metro_Map!$A$4:$B$187,2,FALSE()),E420)</f>
        <v/>
      </c>
      <c r="G420" s="37">
        <f>IF(F420="Foreign domicile","Y","N")</f>
        <v/>
      </c>
      <c r="H420" s="59" t="n">
        <v>71.84999999999999</v>
      </c>
      <c r="I420" s="59" t="n">
        <v>57.24</v>
      </c>
      <c r="J420" s="60" t="n">
        <v>-0.1920437036</v>
      </c>
      <c r="K420" s="37">
        <f>IF(AND(ISNUMBER(H420),ISNUMBER(I420)),"Y","N")</f>
        <v/>
      </c>
      <c r="L420" s="39">
        <f>IF(K420="Y",I420/H420-1,"")</f>
        <v/>
      </c>
      <c r="M420" s="57">
        <f>IF(K420="Y",LN(1+L420),"")</f>
        <v/>
      </c>
      <c r="N420" s="57">
        <f>IF(K420="Y",MAX(MIN(M420,Assumptions!$C$8),Assumptions!$B$8),"")</f>
        <v/>
      </c>
      <c r="O420" s="57">
        <f>IF(K420="Y",AVERAGEIFS($N$5:$N$504,$C$5:$C$504,C420),"")</f>
        <v/>
      </c>
      <c r="P420" s="57">
        <f>IF(K420="Y",N420-O420,"")</f>
        <v/>
      </c>
      <c r="Q420" s="37">
        <f>IF(G420="N",COUNTIFS($F$5:$F$504,F420),"")</f>
        <v/>
      </c>
      <c r="R420" s="37">
        <f>IF(G420="N",COUNTIFS($F$5:$F$504,F420,$C$5:$C$504,C420)-1,"")</f>
        <v/>
      </c>
      <c r="S420" s="57">
        <f>IF(G420="N",LN(Q420),"")</f>
        <v/>
      </c>
      <c r="T420" s="57">
        <f>IF(G420="N",LN(1+R420),"")</f>
        <v/>
      </c>
      <c r="U420" s="39">
        <f>IF(AND(K420="Y",ISNUMBER(J420)),(1+L420)/(1+J420)-1,"")</f>
        <v/>
      </c>
      <c r="V420" s="57">
        <f>IF(ISNUMBER(U420),LN(1+U420),"")</f>
        <v/>
      </c>
      <c r="W420" s="57">
        <f>IF(ISNUMBER(V420),MAX(MIN(V420,Assumptions!$C$9),Assumptions!$B$9),"")</f>
        <v/>
      </c>
      <c r="X420" s="57">
        <f>IF(AND(K420="Y",ISNUMBER(J420)),LN(1+J420),"")</f>
        <v/>
      </c>
      <c r="Y420" s="57">
        <f>IF(ISNUMBER(X420),MAX(MIN(X420,Assumptions!$C$10),Assumptions!$B$10),"")</f>
        <v/>
      </c>
      <c r="Z420" s="57">
        <f>IF(ISNUMBER(W420),W420-AVERAGEIFS($W$5:$W$504,$C$5:$C$504,C420),"")</f>
        <v/>
      </c>
      <c r="AA420" s="57">
        <f>IF(ISNUMBER(Y420),Y420-AVERAGEIFS($Y$5:$Y$504,$C$5:$C$504,C420),"")</f>
        <v/>
      </c>
    </row>
    <row r="421" ht="15" customHeight="1" s="74">
      <c r="A421" s="56" t="inlineStr">
        <is>
          <t>MPWR</t>
        </is>
      </c>
      <c r="B421" s="56" t="inlineStr">
        <is>
          <t>Monolithic Power Systems</t>
        </is>
      </c>
      <c r="C421" s="56" t="inlineStr">
        <is>
          <t>Information Technology</t>
        </is>
      </c>
      <c r="D421" s="56" t="inlineStr">
        <is>
          <t>Semiconductors</t>
        </is>
      </c>
      <c r="E421" s="56" t="inlineStr">
        <is>
          <t>Kirkland, Washington</t>
        </is>
      </c>
      <c r="F421" s="37">
        <f>IFERROR(VLOOKUP(E421,Metro_Map!$A$4:$B$187,2,FALSE()),E421)</f>
        <v/>
      </c>
      <c r="G421" s="37">
        <f>IF(F421="Foreign domicile","Y","N")</f>
        <v/>
      </c>
      <c r="H421" s="59" t="n">
        <v>863.09</v>
      </c>
      <c r="I421" s="59" t="n">
        <v>1243.11</v>
      </c>
      <c r="J421" s="60" t="n">
        <v>0.6195394314</v>
      </c>
      <c r="K421" s="37">
        <f>IF(AND(ISNUMBER(H421),ISNUMBER(I421)),"Y","N")</f>
        <v/>
      </c>
      <c r="L421" s="39">
        <f>IF(K421="Y",I421/H421-1,"")</f>
        <v/>
      </c>
      <c r="M421" s="57">
        <f>IF(K421="Y",LN(1+L421),"")</f>
        <v/>
      </c>
      <c r="N421" s="57">
        <f>IF(K421="Y",MAX(MIN(M421,Assumptions!$C$8),Assumptions!$B$8),"")</f>
        <v/>
      </c>
      <c r="O421" s="57">
        <f>IF(K421="Y",AVERAGEIFS($N$5:$N$504,$C$5:$C$504,C421),"")</f>
        <v/>
      </c>
      <c r="P421" s="57">
        <f>IF(K421="Y",N421-O421,"")</f>
        <v/>
      </c>
      <c r="Q421" s="37">
        <f>IF(G421="N",COUNTIFS($F$5:$F$504,F421),"")</f>
        <v/>
      </c>
      <c r="R421" s="37">
        <f>IF(G421="N",COUNTIFS($F$5:$F$504,F421,$C$5:$C$504,C421)-1,"")</f>
        <v/>
      </c>
      <c r="S421" s="57">
        <f>IF(G421="N",LN(Q421),"")</f>
        <v/>
      </c>
      <c r="T421" s="57">
        <f>IF(G421="N",LN(1+R421),"")</f>
        <v/>
      </c>
      <c r="U421" s="39">
        <f>IF(AND(K421="Y",ISNUMBER(J421)),(1+L421)/(1+J421)-1,"")</f>
        <v/>
      </c>
      <c r="V421" s="57">
        <f>IF(ISNUMBER(U421),LN(1+U421),"")</f>
        <v/>
      </c>
      <c r="W421" s="57">
        <f>IF(ISNUMBER(V421),MAX(MIN(V421,Assumptions!$C$9),Assumptions!$B$9),"")</f>
        <v/>
      </c>
      <c r="X421" s="57">
        <f>IF(AND(K421="Y",ISNUMBER(J421)),LN(1+J421),"")</f>
        <v/>
      </c>
      <c r="Y421" s="57">
        <f>IF(ISNUMBER(X421),MAX(MIN(X421,Assumptions!$C$10),Assumptions!$B$10),"")</f>
        <v/>
      </c>
      <c r="Z421" s="57">
        <f>IF(ISNUMBER(W421),W421-AVERAGEIFS($W$5:$W$504,$C$5:$C$504,C421),"")</f>
        <v/>
      </c>
      <c r="AA421" s="57">
        <f>IF(ISNUMBER(Y421),Y421-AVERAGEIFS($Y$5:$Y$504,$C$5:$C$504,C421),"")</f>
        <v/>
      </c>
    </row>
    <row r="422" ht="15" customHeight="1" s="74">
      <c r="A422" s="56" t="inlineStr">
        <is>
          <t>MSFT</t>
        </is>
      </c>
      <c r="B422" s="56" t="inlineStr">
        <is>
          <t>Microsoft</t>
        </is>
      </c>
      <c r="C422" s="56" t="inlineStr">
        <is>
          <t>Information Technology</t>
        </is>
      </c>
      <c r="D422" s="56" t="inlineStr">
        <is>
          <t>Systems Software</t>
        </is>
      </c>
      <c r="E422" s="56" t="inlineStr">
        <is>
          <t>Redmond, Washington</t>
        </is>
      </c>
      <c r="F422" s="37">
        <f>IFERROR(VLOOKUP(E422,Metro_Map!$A$4:$B$187,2,FALSE()),E422)</f>
        <v/>
      </c>
      <c r="G422" s="37">
        <f>IF(F422="Foreign domicile","Y","N")</f>
        <v/>
      </c>
      <c r="H422" s="59" t="n">
        <v>418.35</v>
      </c>
      <c r="I422" s="59" t="n">
        <v>533.6900000000001</v>
      </c>
      <c r="J422" s="60" t="n">
        <v>0.313712147</v>
      </c>
      <c r="K422" s="37">
        <f>IF(AND(ISNUMBER(H422),ISNUMBER(I422)),"Y","N")</f>
        <v/>
      </c>
      <c r="L422" s="39">
        <f>IF(K422="Y",I422/H422-1,"")</f>
        <v/>
      </c>
      <c r="M422" s="57">
        <f>IF(K422="Y",LN(1+L422),"")</f>
        <v/>
      </c>
      <c r="N422" s="57">
        <f>IF(K422="Y",MAX(MIN(M422,Assumptions!$C$8),Assumptions!$B$8),"")</f>
        <v/>
      </c>
      <c r="O422" s="57">
        <f>IF(K422="Y",AVERAGEIFS($N$5:$N$504,$C$5:$C$504,C422),"")</f>
        <v/>
      </c>
      <c r="P422" s="57">
        <f>IF(K422="Y",N422-O422,"")</f>
        <v/>
      </c>
      <c r="Q422" s="37">
        <f>IF(G422="N",COUNTIFS($F$5:$F$504,F422),"")</f>
        <v/>
      </c>
      <c r="R422" s="37">
        <f>IF(G422="N",COUNTIFS($F$5:$F$504,F422,$C$5:$C$504,C422)-1,"")</f>
        <v/>
      </c>
      <c r="S422" s="57">
        <f>IF(G422="N",LN(Q422),"")</f>
        <v/>
      </c>
      <c r="T422" s="57">
        <f>IF(G422="N",LN(1+R422),"")</f>
        <v/>
      </c>
      <c r="U422" s="39">
        <f>IF(AND(K422="Y",ISNUMBER(J422)),(1+L422)/(1+J422)-1,"")</f>
        <v/>
      </c>
      <c r="V422" s="57">
        <f>IF(ISNUMBER(U422),LN(1+U422),"")</f>
        <v/>
      </c>
      <c r="W422" s="57">
        <f>IF(ISNUMBER(V422),MAX(MIN(V422,Assumptions!$C$9),Assumptions!$B$9),"")</f>
        <v/>
      </c>
      <c r="X422" s="57">
        <f>IF(AND(K422="Y",ISNUMBER(J422)),LN(1+J422),"")</f>
        <v/>
      </c>
      <c r="Y422" s="57">
        <f>IF(ISNUMBER(X422),MAX(MIN(X422,Assumptions!$C$10),Assumptions!$B$10),"")</f>
        <v/>
      </c>
      <c r="Z422" s="57">
        <f>IF(ISNUMBER(W422),W422-AVERAGEIFS($W$5:$W$504,$C$5:$C$504,C422),"")</f>
        <v/>
      </c>
      <c r="AA422" s="57">
        <f>IF(ISNUMBER(Y422),Y422-AVERAGEIFS($Y$5:$Y$504,$C$5:$C$504,C422),"")</f>
        <v/>
      </c>
    </row>
    <row r="423" ht="15" customHeight="1" s="74">
      <c r="A423" s="56" t="inlineStr">
        <is>
          <t>PCAR</t>
        </is>
      </c>
      <c r="B423" s="56" t="inlineStr">
        <is>
          <t>Paccar</t>
        </is>
      </c>
      <c r="C423" s="56" t="inlineStr">
        <is>
          <t>Industrials</t>
        </is>
      </c>
      <c r="D423" s="56" t="inlineStr">
        <is>
          <t>Construction Machinery &amp; Heavy Transportation Equipment</t>
        </is>
      </c>
      <c r="E423" s="56" t="inlineStr">
        <is>
          <t>Bellevue, Washington</t>
        </is>
      </c>
      <c r="F423" s="37">
        <f>IFERROR(VLOOKUP(E423,Metro_Map!$A$4:$B$187,2,FALSE()),E423)</f>
        <v/>
      </c>
      <c r="G423" s="37">
        <f>IF(F423="Foreign domicile","Y","N")</f>
        <v/>
      </c>
      <c r="H423" s="59" t="n">
        <v>98.66</v>
      </c>
      <c r="I423" s="59" t="n">
        <v>108.56</v>
      </c>
      <c r="J423" s="60" t="n">
        <v>0.02600166559</v>
      </c>
      <c r="K423" s="37">
        <f>IF(AND(ISNUMBER(H423),ISNUMBER(I423)),"Y","N")</f>
        <v/>
      </c>
      <c r="L423" s="39">
        <f>IF(K423="Y",I423/H423-1,"")</f>
        <v/>
      </c>
      <c r="M423" s="57">
        <f>IF(K423="Y",LN(1+L423),"")</f>
        <v/>
      </c>
      <c r="N423" s="57">
        <f>IF(K423="Y",MAX(MIN(M423,Assumptions!$C$8),Assumptions!$B$8),"")</f>
        <v/>
      </c>
      <c r="O423" s="57">
        <f>IF(K423="Y",AVERAGEIFS($N$5:$N$504,$C$5:$C$504,C423),"")</f>
        <v/>
      </c>
      <c r="P423" s="57">
        <f>IF(K423="Y",N423-O423,"")</f>
        <v/>
      </c>
      <c r="Q423" s="37">
        <f>IF(G423="N",COUNTIFS($F$5:$F$504,F423),"")</f>
        <v/>
      </c>
      <c r="R423" s="37">
        <f>IF(G423="N",COUNTIFS($F$5:$F$504,F423,$C$5:$C$504,C423)-1,"")</f>
        <v/>
      </c>
      <c r="S423" s="57">
        <f>IF(G423="N",LN(Q423),"")</f>
        <v/>
      </c>
      <c r="T423" s="57">
        <f>IF(G423="N",LN(1+R423),"")</f>
        <v/>
      </c>
      <c r="U423" s="39">
        <f>IF(AND(K423="Y",ISNUMBER(J423)),(1+L423)/(1+J423)-1,"")</f>
        <v/>
      </c>
      <c r="V423" s="57">
        <f>IF(ISNUMBER(U423),LN(1+U423),"")</f>
        <v/>
      </c>
      <c r="W423" s="57">
        <f>IF(ISNUMBER(V423),MAX(MIN(V423,Assumptions!$C$9),Assumptions!$B$9),"")</f>
        <v/>
      </c>
      <c r="X423" s="57">
        <f>IF(AND(K423="Y",ISNUMBER(J423)),LN(1+J423),"")</f>
        <v/>
      </c>
      <c r="Y423" s="57">
        <f>IF(ISNUMBER(X423),MAX(MIN(X423,Assumptions!$C$10),Assumptions!$B$10),"")</f>
        <v/>
      </c>
      <c r="Z423" s="57">
        <f>IF(ISNUMBER(W423),W423-AVERAGEIFS($W$5:$W$504,$C$5:$C$504,C423),"")</f>
        <v/>
      </c>
      <c r="AA423" s="57">
        <f>IF(ISNUMBER(Y423),Y423-AVERAGEIFS($Y$5:$Y$504,$C$5:$C$504,C423),"")</f>
        <v/>
      </c>
    </row>
    <row r="424" ht="15" customHeight="1" s="74">
      <c r="A424" s="56" t="inlineStr">
        <is>
          <t>SBUX</t>
        </is>
      </c>
      <c r="B424" s="56" t="inlineStr">
        <is>
          <t>Starbucks</t>
        </is>
      </c>
      <c r="C424" s="56" t="inlineStr">
        <is>
          <t>Consumer Discretionary</t>
        </is>
      </c>
      <c r="D424" s="56" t="inlineStr">
        <is>
          <t>Restaurants</t>
        </is>
      </c>
      <c r="E424" s="56" t="inlineStr">
        <is>
          <t>Seattle, Washington</t>
        </is>
      </c>
      <c r="F424" s="37">
        <f>IFERROR(VLOOKUP(E424,Metro_Map!$A$4:$B$187,2,FALSE()),E424)</f>
        <v/>
      </c>
      <c r="G424" s="37">
        <f>IF(F424="Foreign domicile","Y","N")</f>
        <v/>
      </c>
      <c r="H424" s="59" t="n">
        <v>77.95</v>
      </c>
      <c r="I424" s="59" t="n">
        <v>93.25</v>
      </c>
      <c r="J424" s="60" t="n">
        <v>-0.01071171078</v>
      </c>
      <c r="K424" s="37">
        <f>IF(AND(ISNUMBER(H424),ISNUMBER(I424)),"Y","N")</f>
        <v/>
      </c>
      <c r="L424" s="39">
        <f>IF(K424="Y",I424/H424-1,"")</f>
        <v/>
      </c>
      <c r="M424" s="57">
        <f>IF(K424="Y",LN(1+L424),"")</f>
        <v/>
      </c>
      <c r="N424" s="57">
        <f>IF(K424="Y",MAX(MIN(M424,Assumptions!$C$8),Assumptions!$B$8),"")</f>
        <v/>
      </c>
      <c r="O424" s="57">
        <f>IF(K424="Y",AVERAGEIFS($N$5:$N$504,$C$5:$C$504,C424),"")</f>
        <v/>
      </c>
      <c r="P424" s="57">
        <f>IF(K424="Y",N424-O424,"")</f>
        <v/>
      </c>
      <c r="Q424" s="37">
        <f>IF(G424="N",COUNTIFS($F$5:$F$504,F424),"")</f>
        <v/>
      </c>
      <c r="R424" s="37">
        <f>IF(G424="N",COUNTIFS($F$5:$F$504,F424,$C$5:$C$504,C424)-1,"")</f>
        <v/>
      </c>
      <c r="S424" s="57">
        <f>IF(G424="N",LN(Q424),"")</f>
        <v/>
      </c>
      <c r="T424" s="57">
        <f>IF(G424="N",LN(1+R424),"")</f>
        <v/>
      </c>
      <c r="U424" s="39">
        <f>IF(AND(K424="Y",ISNUMBER(J424)),(1+L424)/(1+J424)-1,"")</f>
        <v/>
      </c>
      <c r="V424" s="57">
        <f>IF(ISNUMBER(U424),LN(1+U424),"")</f>
        <v/>
      </c>
      <c r="W424" s="57">
        <f>IF(ISNUMBER(V424),MAX(MIN(V424,Assumptions!$C$9),Assumptions!$B$9),"")</f>
        <v/>
      </c>
      <c r="X424" s="57">
        <f>IF(AND(K424="Y",ISNUMBER(J424)),LN(1+J424),"")</f>
        <v/>
      </c>
      <c r="Y424" s="57">
        <f>IF(ISNUMBER(X424),MAX(MIN(X424,Assumptions!$C$10),Assumptions!$B$10),"")</f>
        <v/>
      </c>
      <c r="Z424" s="57">
        <f>IF(ISNUMBER(W424),W424-AVERAGEIFS($W$5:$W$504,$C$5:$C$504,C424),"")</f>
        <v/>
      </c>
      <c r="AA424" s="57">
        <f>IF(ISNUMBER(Y424),Y424-AVERAGEIFS($Y$5:$Y$504,$C$5:$C$504,C424),"")</f>
        <v/>
      </c>
    </row>
    <row r="425" ht="15" customHeight="1" s="74">
      <c r="A425" s="56" t="inlineStr">
        <is>
          <t>TMUS</t>
        </is>
      </c>
      <c r="B425" s="56" t="inlineStr">
        <is>
          <t>T-Mobile US</t>
        </is>
      </c>
      <c r="C425" s="56" t="inlineStr">
        <is>
          <t>Communication Services</t>
        </is>
      </c>
      <c r="D425" s="56" t="inlineStr">
        <is>
          <t>Wireless Telecommunication Services</t>
        </is>
      </c>
      <c r="E425" s="56" t="inlineStr">
        <is>
          <t>Bellevue, Washington</t>
        </is>
      </c>
      <c r="F425" s="37">
        <f>IFERROR(VLOOKUP(E425,Metro_Map!$A$4:$B$187,2,FALSE()),E425)</f>
        <v/>
      </c>
      <c r="G425" s="37">
        <f>IF(F425="Foreign domicile","Y","N")</f>
        <v/>
      </c>
      <c r="H425" s="59" t="n">
        <v>182.28</v>
      </c>
      <c r="I425" s="59" t="n">
        <v>157.79</v>
      </c>
      <c r="J425" s="60" t="n">
        <v>-0.3084408436</v>
      </c>
      <c r="K425" s="37">
        <f>IF(AND(ISNUMBER(H425),ISNUMBER(I425)),"Y","N")</f>
        <v/>
      </c>
      <c r="L425" s="39">
        <f>IF(K425="Y",I425/H425-1,"")</f>
        <v/>
      </c>
      <c r="M425" s="57">
        <f>IF(K425="Y",LN(1+L425),"")</f>
        <v/>
      </c>
      <c r="N425" s="57">
        <f>IF(K425="Y",MAX(MIN(M425,Assumptions!$C$8),Assumptions!$B$8),"")</f>
        <v/>
      </c>
      <c r="O425" s="57">
        <f>IF(K425="Y",AVERAGEIFS($N$5:$N$504,$C$5:$C$504,C425),"")</f>
        <v/>
      </c>
      <c r="P425" s="57">
        <f>IF(K425="Y",N425-O425,"")</f>
        <v/>
      </c>
      <c r="Q425" s="37">
        <f>IF(G425="N",COUNTIFS($F$5:$F$504,F425),"")</f>
        <v/>
      </c>
      <c r="R425" s="37">
        <f>IF(G425="N",COUNTIFS($F$5:$F$504,F425,$C$5:$C$504,C425)-1,"")</f>
        <v/>
      </c>
      <c r="S425" s="57">
        <f>IF(G425="N",LN(Q425),"")</f>
        <v/>
      </c>
      <c r="T425" s="57">
        <f>IF(G425="N",LN(1+R425),"")</f>
        <v/>
      </c>
      <c r="U425" s="39">
        <f>IF(AND(K425="Y",ISNUMBER(J425)),(1+L425)/(1+J425)-1,"")</f>
        <v/>
      </c>
      <c r="V425" s="57">
        <f>IF(ISNUMBER(U425),LN(1+U425),"")</f>
        <v/>
      </c>
      <c r="W425" s="57">
        <f>IF(ISNUMBER(V425),MAX(MIN(V425,Assumptions!$C$9),Assumptions!$B$9),"")</f>
        <v/>
      </c>
      <c r="X425" s="57">
        <f>IF(AND(K425="Y",ISNUMBER(J425)),LN(1+J425),"")</f>
        <v/>
      </c>
      <c r="Y425" s="57">
        <f>IF(ISNUMBER(X425),MAX(MIN(X425,Assumptions!$C$10),Assumptions!$B$10),"")</f>
        <v/>
      </c>
      <c r="Z425" s="57">
        <f>IF(ISNUMBER(W425),W425-AVERAGEIFS($W$5:$W$504,$C$5:$C$504,C425),"")</f>
        <v/>
      </c>
      <c r="AA425" s="57">
        <f>IF(ISNUMBER(Y425),Y425-AVERAGEIFS($Y$5:$Y$504,$C$5:$C$504,C425),"")</f>
        <v/>
      </c>
    </row>
    <row r="426" ht="15" customHeight="1" s="74">
      <c r="A426" s="56" t="inlineStr">
        <is>
          <t>WY</t>
        </is>
      </c>
      <c r="B426" s="56" t="inlineStr">
        <is>
          <t>Weyerhaeuser</t>
        </is>
      </c>
      <c r="C426" s="56" t="inlineStr">
        <is>
          <t>Real Estate</t>
        </is>
      </c>
      <c r="D426" s="56" t="inlineStr">
        <is>
          <t>Timber REITs</t>
        </is>
      </c>
      <c r="E426" s="56" t="inlineStr">
        <is>
          <t>Seattle, Washington</t>
        </is>
      </c>
      <c r="F426" s="37">
        <f>IFERROR(VLOOKUP(E426,Metro_Map!$A$4:$B$187,2,FALSE()),E426)</f>
        <v/>
      </c>
      <c r="G426" s="37">
        <f>IF(F426="Foreign domicile","Y","N")</f>
        <v/>
      </c>
      <c r="H426" s="59" t="n">
        <v>31.76</v>
      </c>
      <c r="I426" s="59" t="n">
        <v>18.9</v>
      </c>
      <c r="J426" s="60" t="n">
        <v>-0.3897081895</v>
      </c>
      <c r="K426" s="37">
        <f>IF(AND(ISNUMBER(H426),ISNUMBER(I426)),"Y","N")</f>
        <v/>
      </c>
      <c r="L426" s="39">
        <f>IF(K426="Y",I426/H426-1,"")</f>
        <v/>
      </c>
      <c r="M426" s="57">
        <f>IF(K426="Y",LN(1+L426),"")</f>
        <v/>
      </c>
      <c r="N426" s="57">
        <f>IF(K426="Y",MAX(MIN(M426,Assumptions!$C$8),Assumptions!$B$8),"")</f>
        <v/>
      </c>
      <c r="O426" s="57">
        <f>IF(K426="Y",AVERAGEIFS($N$5:$N$504,$C$5:$C$504,C426),"")</f>
        <v/>
      </c>
      <c r="P426" s="57">
        <f>IF(K426="Y",N426-O426,"")</f>
        <v/>
      </c>
      <c r="Q426" s="37">
        <f>IF(G426="N",COUNTIFS($F$5:$F$504,F426),"")</f>
        <v/>
      </c>
      <c r="R426" s="37">
        <f>IF(G426="N",COUNTIFS($F$5:$F$504,F426,$C$5:$C$504,C426)-1,"")</f>
        <v/>
      </c>
      <c r="S426" s="57">
        <f>IF(G426="N",LN(Q426),"")</f>
        <v/>
      </c>
      <c r="T426" s="57">
        <f>IF(G426="N",LN(1+R426),"")</f>
        <v/>
      </c>
      <c r="U426" s="39">
        <f>IF(AND(K426="Y",ISNUMBER(J426)),(1+L426)/(1+J426)-1,"")</f>
        <v/>
      </c>
      <c r="V426" s="57">
        <f>IF(ISNUMBER(U426),LN(1+U426),"")</f>
        <v/>
      </c>
      <c r="W426" s="57">
        <f>IF(ISNUMBER(V426),MAX(MIN(V426,Assumptions!$C$9),Assumptions!$B$9),"")</f>
        <v/>
      </c>
      <c r="X426" s="57">
        <f>IF(AND(K426="Y",ISNUMBER(J426)),LN(1+J426),"")</f>
        <v/>
      </c>
      <c r="Y426" s="57">
        <f>IF(ISNUMBER(X426),MAX(MIN(X426,Assumptions!$C$10),Assumptions!$B$10),"")</f>
        <v/>
      </c>
      <c r="Z426" s="57">
        <f>IF(ISNUMBER(W426),W426-AVERAGEIFS($W$5:$W$504,$C$5:$C$504,C426),"")</f>
        <v/>
      </c>
      <c r="AA426" s="57">
        <f>IF(ISNUMBER(Y426),Y426-AVERAGEIFS($Y$5:$Y$504,$C$5:$C$504,C426),"")</f>
        <v/>
      </c>
    </row>
    <row r="427" ht="15" customHeight="1" s="74">
      <c r="A427" s="56" t="inlineStr">
        <is>
          <t>CARR</t>
        </is>
      </c>
      <c r="B427" s="56" t="inlineStr">
        <is>
          <t>Carrier Global</t>
        </is>
      </c>
      <c r="C427" s="56" t="inlineStr">
        <is>
          <t>Industrials</t>
        </is>
      </c>
      <c r="D427" s="56" t="inlineStr">
        <is>
          <t>Building Products</t>
        </is>
      </c>
      <c r="E427" s="56" t="inlineStr">
        <is>
          <t>Palm Beach Gardens, Florida</t>
        </is>
      </c>
      <c r="F427" s="37">
        <f>IFERROR(VLOOKUP(E427,Metro_Map!$A$4:$B$187,2,FALSE()),E427)</f>
        <v/>
      </c>
      <c r="G427" s="37">
        <f>IF(F427="Foreign domicile","Y","N")</f>
        <v/>
      </c>
      <c r="H427" s="59" t="n">
        <v>68.11</v>
      </c>
      <c r="I427" s="59" t="n">
        <v>54.24</v>
      </c>
      <c r="J427" s="60" t="n">
        <v>-0.2600811908</v>
      </c>
      <c r="K427" s="37">
        <f>IF(AND(ISNUMBER(H427),ISNUMBER(I427)),"Y","N")</f>
        <v/>
      </c>
      <c r="L427" s="39">
        <f>IF(K427="Y",I427/H427-1,"")</f>
        <v/>
      </c>
      <c r="M427" s="57">
        <f>IF(K427="Y",LN(1+L427),"")</f>
        <v/>
      </c>
      <c r="N427" s="57">
        <f>IF(K427="Y",MAX(MIN(M427,Assumptions!$C$8),Assumptions!$B$8),"")</f>
        <v/>
      </c>
      <c r="O427" s="57">
        <f>IF(K427="Y",AVERAGEIFS($N$5:$N$504,$C$5:$C$504,C427),"")</f>
        <v/>
      </c>
      <c r="P427" s="57">
        <f>IF(K427="Y",N427-O427,"")</f>
        <v/>
      </c>
      <c r="Q427" s="37">
        <f>IF(G427="N",COUNTIFS($F$5:$F$504,F427),"")</f>
        <v/>
      </c>
      <c r="R427" s="37">
        <f>IF(G427="N",COUNTIFS($F$5:$F$504,F427,$C$5:$C$504,C427)-1,"")</f>
        <v/>
      </c>
      <c r="S427" s="57">
        <f>IF(G427="N",LN(Q427),"")</f>
        <v/>
      </c>
      <c r="T427" s="57">
        <f>IF(G427="N",LN(1+R427),"")</f>
        <v/>
      </c>
      <c r="U427" s="39">
        <f>IF(AND(K427="Y",ISNUMBER(J427)),(1+L427)/(1+J427)-1,"")</f>
        <v/>
      </c>
      <c r="V427" s="57">
        <f>IF(ISNUMBER(U427),LN(1+U427),"")</f>
        <v/>
      </c>
      <c r="W427" s="57">
        <f>IF(ISNUMBER(V427),MAX(MIN(V427,Assumptions!$C$9),Assumptions!$B$9),"")</f>
        <v/>
      </c>
      <c r="X427" s="57">
        <f>IF(AND(K427="Y",ISNUMBER(J427)),LN(1+J427),"")</f>
        <v/>
      </c>
      <c r="Y427" s="57">
        <f>IF(ISNUMBER(X427),MAX(MIN(X427,Assumptions!$C$10),Assumptions!$B$10),"")</f>
        <v/>
      </c>
      <c r="Z427" s="57">
        <f>IF(ISNUMBER(W427),W427-AVERAGEIFS($W$5:$W$504,$C$5:$C$504,C427),"")</f>
        <v/>
      </c>
      <c r="AA427" s="57">
        <f>IF(ISNUMBER(Y427),Y427-AVERAGEIFS($Y$5:$Y$504,$C$5:$C$504,C427),"")</f>
        <v/>
      </c>
    </row>
    <row r="428" ht="15" customHeight="1" s="74">
      <c r="A428" s="56" t="inlineStr">
        <is>
          <t>CCL</t>
        </is>
      </c>
      <c r="B428" s="56" t="inlineStr">
        <is>
          <t>Carnival</t>
        </is>
      </c>
      <c r="C428" s="56" t="inlineStr">
        <is>
          <t>Consumer Discretionary</t>
        </is>
      </c>
      <c r="D428" s="56" t="inlineStr">
        <is>
          <t>Hotels, Resorts &amp; Cruise Lines</t>
        </is>
      </c>
      <c r="E428" s="56" t="inlineStr">
        <is>
          <t>Miami, Florida</t>
        </is>
      </c>
      <c r="F428" s="37">
        <f>IFERROR(VLOOKUP(E428,Metro_Map!$A$4:$B$187,2,FALSE()),E428)</f>
        <v/>
      </c>
      <c r="G428" s="37">
        <f>IF(F428="Foreign domicile","Y","N")</f>
        <v/>
      </c>
      <c r="H428" s="59" t="n">
        <v>16.66</v>
      </c>
      <c r="I428" s="59" t="n">
        <v>25.97</v>
      </c>
      <c r="J428" s="60" t="n">
        <v>0.183518931</v>
      </c>
      <c r="K428" s="37">
        <f>IF(AND(ISNUMBER(H428),ISNUMBER(I428)),"Y","N")</f>
        <v/>
      </c>
      <c r="L428" s="39">
        <f>IF(K428="Y",I428/H428-1,"")</f>
        <v/>
      </c>
      <c r="M428" s="57">
        <f>IF(K428="Y",LN(1+L428),"")</f>
        <v/>
      </c>
      <c r="N428" s="57">
        <f>IF(K428="Y",MAX(MIN(M428,Assumptions!$C$8),Assumptions!$B$8),"")</f>
        <v/>
      </c>
      <c r="O428" s="57">
        <f>IF(K428="Y",AVERAGEIFS($N$5:$N$504,$C$5:$C$504,C428),"")</f>
        <v/>
      </c>
      <c r="P428" s="57">
        <f>IF(K428="Y",N428-O428,"")</f>
        <v/>
      </c>
      <c r="Q428" s="37">
        <f>IF(G428="N",COUNTIFS($F$5:$F$504,F428),"")</f>
        <v/>
      </c>
      <c r="R428" s="37">
        <f>IF(G428="N",COUNTIFS($F$5:$F$504,F428,$C$5:$C$504,C428)-1,"")</f>
        <v/>
      </c>
      <c r="S428" s="57">
        <f>IF(G428="N",LN(Q428),"")</f>
        <v/>
      </c>
      <c r="T428" s="57">
        <f>IF(G428="N",LN(1+R428),"")</f>
        <v/>
      </c>
      <c r="U428" s="39">
        <f>IF(AND(K428="Y",ISNUMBER(J428)),(1+L428)/(1+J428)-1,"")</f>
        <v/>
      </c>
      <c r="V428" s="57">
        <f>IF(ISNUMBER(U428),LN(1+U428),"")</f>
        <v/>
      </c>
      <c r="W428" s="57">
        <f>IF(ISNUMBER(V428),MAX(MIN(V428,Assumptions!$C$9),Assumptions!$B$9),"")</f>
        <v/>
      </c>
      <c r="X428" s="57">
        <f>IF(AND(K428="Y",ISNUMBER(J428)),LN(1+J428),"")</f>
        <v/>
      </c>
      <c r="Y428" s="57">
        <f>IF(ISNUMBER(X428),MAX(MIN(X428,Assumptions!$C$10),Assumptions!$B$10),"")</f>
        <v/>
      </c>
      <c r="Z428" s="57">
        <f>IF(ISNUMBER(W428),W428-AVERAGEIFS($W$5:$W$504,$C$5:$C$504,C428),"")</f>
        <v/>
      </c>
      <c r="AA428" s="57">
        <f>IF(ISNUMBER(Y428),Y428-AVERAGEIFS($Y$5:$Y$504,$C$5:$C$504,C428),"")</f>
        <v/>
      </c>
    </row>
    <row r="429" ht="15" customHeight="1" s="74">
      <c r="A429" s="56" t="inlineStr">
        <is>
          <t>LEN</t>
        </is>
      </c>
      <c r="B429" s="56" t="inlineStr">
        <is>
          <t>Lennar</t>
        </is>
      </c>
      <c r="C429" s="56" t="inlineStr">
        <is>
          <t>Consumer Discretionary</t>
        </is>
      </c>
      <c r="D429" s="56" t="inlineStr">
        <is>
          <t>Homebuilding</t>
        </is>
      </c>
      <c r="E429" s="56" t="inlineStr">
        <is>
          <t>Miami, Florida</t>
        </is>
      </c>
      <c r="F429" s="37">
        <f>IFERROR(VLOOKUP(E429,Metro_Map!$A$4:$B$187,2,FALSE()),E429)</f>
        <v/>
      </c>
      <c r="G429" s="37">
        <f>IF(F429="Foreign domicile","Y","N")</f>
        <v/>
      </c>
      <c r="H429" s="59" t="n">
        <v>163.77</v>
      </c>
      <c r="I429" s="59" t="n">
        <v>73.53</v>
      </c>
      <c r="J429" s="60" t="n">
        <v>-0.5240706885999999</v>
      </c>
      <c r="K429" s="37">
        <f>IF(AND(ISNUMBER(H429),ISNUMBER(I429)),"Y","N")</f>
        <v/>
      </c>
      <c r="L429" s="39">
        <f>IF(K429="Y",I429/H429-1,"")</f>
        <v/>
      </c>
      <c r="M429" s="57">
        <f>IF(K429="Y",LN(1+L429),"")</f>
        <v/>
      </c>
      <c r="N429" s="57">
        <f>IF(K429="Y",MAX(MIN(M429,Assumptions!$C$8),Assumptions!$B$8),"")</f>
        <v/>
      </c>
      <c r="O429" s="57">
        <f>IF(K429="Y",AVERAGEIFS($N$5:$N$504,$C$5:$C$504,C429),"")</f>
        <v/>
      </c>
      <c r="P429" s="57">
        <f>IF(K429="Y",N429-O429,"")</f>
        <v/>
      </c>
      <c r="Q429" s="37">
        <f>IF(G429="N",COUNTIFS($F$5:$F$504,F429),"")</f>
        <v/>
      </c>
      <c r="R429" s="37">
        <f>IF(G429="N",COUNTIFS($F$5:$F$504,F429,$C$5:$C$504,C429)-1,"")</f>
        <v/>
      </c>
      <c r="S429" s="57">
        <f>IF(G429="N",LN(Q429),"")</f>
        <v/>
      </c>
      <c r="T429" s="57">
        <f>IF(G429="N",LN(1+R429),"")</f>
        <v/>
      </c>
      <c r="U429" s="39">
        <f>IF(AND(K429="Y",ISNUMBER(J429)),(1+L429)/(1+J429)-1,"")</f>
        <v/>
      </c>
      <c r="V429" s="57">
        <f>IF(ISNUMBER(U429),LN(1+U429),"")</f>
        <v/>
      </c>
      <c r="W429" s="57">
        <f>IF(ISNUMBER(V429),MAX(MIN(V429,Assumptions!$C$9),Assumptions!$B$9),"")</f>
        <v/>
      </c>
      <c r="X429" s="57">
        <f>IF(AND(K429="Y",ISNUMBER(J429)),LN(1+J429),"")</f>
        <v/>
      </c>
      <c r="Y429" s="57">
        <f>IF(ISNUMBER(X429),MAX(MIN(X429,Assumptions!$C$10),Assumptions!$B$10),"")</f>
        <v/>
      </c>
      <c r="Z429" s="57">
        <f>IF(ISNUMBER(W429),W429-AVERAGEIFS($W$5:$W$504,$C$5:$C$504,C429),"")</f>
        <v/>
      </c>
      <c r="AA429" s="57">
        <f>IF(ISNUMBER(Y429),Y429-AVERAGEIFS($Y$5:$Y$504,$C$5:$C$504,C429),"")</f>
        <v/>
      </c>
    </row>
    <row r="430" ht="15" customHeight="1" s="74">
      <c r="A430" s="56" t="inlineStr">
        <is>
          <t>NCLH</t>
        </is>
      </c>
      <c r="B430" s="56" t="inlineStr">
        <is>
          <t>Norwegian Cruise Line Holdings</t>
        </is>
      </c>
      <c r="C430" s="56" t="inlineStr">
        <is>
          <t>Consumer Discretionary</t>
        </is>
      </c>
      <c r="D430" s="56" t="inlineStr">
        <is>
          <t>Hotels, Resorts &amp; Cruise Lines</t>
        </is>
      </c>
      <c r="E430" s="56" t="inlineStr">
        <is>
          <t>Miami, Florida</t>
        </is>
      </c>
      <c r="F430" s="37">
        <f>IFERROR(VLOOKUP(E430,Metro_Map!$A$4:$B$187,2,FALSE()),E430)</f>
        <v/>
      </c>
      <c r="G430" s="37">
        <f>IF(F430="Foreign domicile","Y","N")</f>
        <v/>
      </c>
      <c r="H430" s="59" t="n">
        <v>18.43</v>
      </c>
      <c r="I430" s="59" t="n">
        <v>14.87</v>
      </c>
      <c r="J430" s="60" t="n">
        <v>-0.4047802621</v>
      </c>
      <c r="K430" s="37">
        <f>IF(AND(ISNUMBER(H430),ISNUMBER(I430)),"Y","N")</f>
        <v/>
      </c>
      <c r="L430" s="39">
        <f>IF(K430="Y",I430/H430-1,"")</f>
        <v/>
      </c>
      <c r="M430" s="57">
        <f>IF(K430="Y",LN(1+L430),"")</f>
        <v/>
      </c>
      <c r="N430" s="57">
        <f>IF(K430="Y",MAX(MIN(M430,Assumptions!$C$8),Assumptions!$B$8),"")</f>
        <v/>
      </c>
      <c r="O430" s="57">
        <f>IF(K430="Y",AVERAGEIFS($N$5:$N$504,$C$5:$C$504,C430),"")</f>
        <v/>
      </c>
      <c r="P430" s="57">
        <f>IF(K430="Y",N430-O430,"")</f>
        <v/>
      </c>
      <c r="Q430" s="37">
        <f>IF(G430="N",COUNTIFS($F$5:$F$504,F430),"")</f>
        <v/>
      </c>
      <c r="R430" s="37">
        <f>IF(G430="N",COUNTIFS($F$5:$F$504,F430,$C$5:$C$504,C430)-1,"")</f>
        <v/>
      </c>
      <c r="S430" s="57">
        <f>IF(G430="N",LN(Q430),"")</f>
        <v/>
      </c>
      <c r="T430" s="57">
        <f>IF(G430="N",LN(1+R430),"")</f>
        <v/>
      </c>
      <c r="U430" s="39">
        <f>IF(AND(K430="Y",ISNUMBER(J430)),(1+L430)/(1+J430)-1,"")</f>
        <v/>
      </c>
      <c r="V430" s="57">
        <f>IF(ISNUMBER(U430),LN(1+U430),"")</f>
        <v/>
      </c>
      <c r="W430" s="57">
        <f>IF(ISNUMBER(V430),MAX(MIN(V430,Assumptions!$C$9),Assumptions!$B$9),"")</f>
        <v/>
      </c>
      <c r="X430" s="57">
        <f>IF(AND(K430="Y",ISNUMBER(J430)),LN(1+J430),"")</f>
        <v/>
      </c>
      <c r="Y430" s="57">
        <f>IF(ISNUMBER(X430),MAX(MIN(X430,Assumptions!$C$10),Assumptions!$B$10),"")</f>
        <v/>
      </c>
      <c r="Z430" s="57">
        <f>IF(ISNUMBER(W430),W430-AVERAGEIFS($W$5:$W$504,$C$5:$C$504,C430),"")</f>
        <v/>
      </c>
      <c r="AA430" s="57">
        <f>IF(ISNUMBER(Y430),Y430-AVERAGEIFS($Y$5:$Y$504,$C$5:$C$504,C430),"")</f>
        <v/>
      </c>
    </row>
    <row r="431" ht="15" customHeight="1" s="74">
      <c r="A431" s="56" t="inlineStr">
        <is>
          <t>NEE</t>
        </is>
      </c>
      <c r="B431" s="56" t="inlineStr">
        <is>
          <t>NextEra Energy</t>
        </is>
      </c>
      <c r="C431" s="56" t="inlineStr">
        <is>
          <t>Utilities</t>
        </is>
      </c>
      <c r="D431" s="56" t="inlineStr">
        <is>
          <t>Multi-Utilities</t>
        </is>
      </c>
      <c r="E431" s="56" t="inlineStr">
        <is>
          <t>Juno Beach, Florida</t>
        </is>
      </c>
      <c r="F431" s="37">
        <f>IFERROR(VLOOKUP(E431,Metro_Map!$A$4:$B$187,2,FALSE()),E431)</f>
        <v/>
      </c>
      <c r="G431" s="37">
        <f>IF(F431="Foreign domicile","Y","N")</f>
        <v/>
      </c>
      <c r="H431" s="59" t="n">
        <v>76.39</v>
      </c>
      <c r="I431" s="59" t="n">
        <v>78.37</v>
      </c>
      <c r="J431" s="60" t="n">
        <v>0.003051493961</v>
      </c>
      <c r="K431" s="37">
        <f>IF(AND(ISNUMBER(H431),ISNUMBER(I431)),"Y","N")</f>
        <v/>
      </c>
      <c r="L431" s="39">
        <f>IF(K431="Y",I431/H431-1,"")</f>
        <v/>
      </c>
      <c r="M431" s="57">
        <f>IF(K431="Y",LN(1+L431),"")</f>
        <v/>
      </c>
      <c r="N431" s="57">
        <f>IF(K431="Y",MAX(MIN(M431,Assumptions!$C$8),Assumptions!$B$8),"")</f>
        <v/>
      </c>
      <c r="O431" s="57">
        <f>IF(K431="Y",AVERAGEIFS($N$5:$N$504,$C$5:$C$504,C431),"")</f>
        <v/>
      </c>
      <c r="P431" s="57">
        <f>IF(K431="Y",N431-O431,"")</f>
        <v/>
      </c>
      <c r="Q431" s="37">
        <f>IF(G431="N",COUNTIFS($F$5:$F$504,F431),"")</f>
        <v/>
      </c>
      <c r="R431" s="37">
        <f>IF(G431="N",COUNTIFS($F$5:$F$504,F431,$C$5:$C$504,C431)-1,"")</f>
        <v/>
      </c>
      <c r="S431" s="57">
        <f>IF(G431="N",LN(Q431),"")</f>
        <v/>
      </c>
      <c r="T431" s="57">
        <f>IF(G431="N",LN(1+R431),"")</f>
        <v/>
      </c>
      <c r="U431" s="39">
        <f>IF(AND(K431="Y",ISNUMBER(J431)),(1+L431)/(1+J431)-1,"")</f>
        <v/>
      </c>
      <c r="V431" s="57">
        <f>IF(ISNUMBER(U431),LN(1+U431),"")</f>
        <v/>
      </c>
      <c r="W431" s="57">
        <f>IF(ISNUMBER(V431),MAX(MIN(V431,Assumptions!$C$9),Assumptions!$B$9),"")</f>
        <v/>
      </c>
      <c r="X431" s="57">
        <f>IF(AND(K431="Y",ISNUMBER(J431)),LN(1+J431),"")</f>
        <v/>
      </c>
      <c r="Y431" s="57">
        <f>IF(ISNUMBER(X431),MAX(MIN(X431,Assumptions!$C$10),Assumptions!$B$10),"")</f>
        <v/>
      </c>
      <c r="Z431" s="57">
        <f>IF(ISNUMBER(W431),W431-AVERAGEIFS($W$5:$W$504,$C$5:$C$504,C431),"")</f>
        <v/>
      </c>
      <c r="AA431" s="57">
        <f>IF(ISNUMBER(Y431),Y431-AVERAGEIFS($Y$5:$Y$504,$C$5:$C$504,C431),"")</f>
        <v/>
      </c>
    </row>
    <row r="432" ht="15" customHeight="1" s="74">
      <c r="A432" s="56" t="inlineStr">
        <is>
          <t>RCL</t>
        </is>
      </c>
      <c r="B432" s="56" t="inlineStr">
        <is>
          <t>Royal Caribbean Group</t>
        </is>
      </c>
      <c r="C432" s="56" t="inlineStr">
        <is>
          <t>Consumer Discretionary</t>
        </is>
      </c>
      <c r="D432" s="56" t="inlineStr">
        <is>
          <t>Hotels, Resorts &amp; Cruise Lines</t>
        </is>
      </c>
      <c r="E432" s="56" t="inlineStr">
        <is>
          <t>Miami, Florida</t>
        </is>
      </c>
      <c r="F432" s="37">
        <f>IFERROR(VLOOKUP(E432,Metro_Map!$A$4:$B$187,2,FALSE()),E432)</f>
        <v/>
      </c>
      <c r="G432" s="37">
        <f>IF(F432="Foreign domicile","Y","N")</f>
        <v/>
      </c>
      <c r="H432" s="59" t="n">
        <v>156.72</v>
      </c>
      <c r="I432" s="59" t="n">
        <v>274.31</v>
      </c>
      <c r="J432" s="60" t="n">
        <v>0.3324002467</v>
      </c>
      <c r="K432" s="37">
        <f>IF(AND(ISNUMBER(H432),ISNUMBER(I432)),"Y","N")</f>
        <v/>
      </c>
      <c r="L432" s="39">
        <f>IF(K432="Y",I432/H432-1,"")</f>
        <v/>
      </c>
      <c r="M432" s="57">
        <f>IF(K432="Y",LN(1+L432),"")</f>
        <v/>
      </c>
      <c r="N432" s="57">
        <f>IF(K432="Y",MAX(MIN(M432,Assumptions!$C$8),Assumptions!$B$8),"")</f>
        <v/>
      </c>
      <c r="O432" s="57">
        <f>IF(K432="Y",AVERAGEIFS($N$5:$N$504,$C$5:$C$504,C432),"")</f>
        <v/>
      </c>
      <c r="P432" s="57">
        <f>IF(K432="Y",N432-O432,"")</f>
        <v/>
      </c>
      <c r="Q432" s="37">
        <f>IF(G432="N",COUNTIFS($F$5:$F$504,F432),"")</f>
        <v/>
      </c>
      <c r="R432" s="37">
        <f>IF(G432="N",COUNTIFS($F$5:$F$504,F432,$C$5:$C$504,C432)-1,"")</f>
        <v/>
      </c>
      <c r="S432" s="57">
        <f>IF(G432="N",LN(Q432),"")</f>
        <v/>
      </c>
      <c r="T432" s="57">
        <f>IF(G432="N",LN(1+R432),"")</f>
        <v/>
      </c>
      <c r="U432" s="39">
        <f>IF(AND(K432="Y",ISNUMBER(J432)),(1+L432)/(1+J432)-1,"")</f>
        <v/>
      </c>
      <c r="V432" s="57">
        <f>IF(ISNUMBER(U432),LN(1+U432),"")</f>
        <v/>
      </c>
      <c r="W432" s="57">
        <f>IF(ISNUMBER(V432),MAX(MIN(V432,Assumptions!$C$9),Assumptions!$B$9),"")</f>
        <v/>
      </c>
      <c r="X432" s="57">
        <f>IF(AND(K432="Y",ISNUMBER(J432)),LN(1+J432),"")</f>
        <v/>
      </c>
      <c r="Y432" s="57">
        <f>IF(ISNUMBER(X432),MAX(MIN(X432,Assumptions!$C$10),Assumptions!$B$10),"")</f>
        <v/>
      </c>
      <c r="Z432" s="57">
        <f>IF(ISNUMBER(W432),W432-AVERAGEIFS($W$5:$W$504,$C$5:$C$504,C432),"")</f>
        <v/>
      </c>
      <c r="AA432" s="57">
        <f>IF(ISNUMBER(Y432),Y432-AVERAGEIFS($Y$5:$Y$504,$C$5:$C$504,C432),"")</f>
        <v/>
      </c>
    </row>
    <row r="433" ht="15" customHeight="1" s="74">
      <c r="A433" s="56" t="inlineStr">
        <is>
          <t>SBAC</t>
        </is>
      </c>
      <c r="B433" s="56" t="inlineStr">
        <is>
          <t>SBA Communications</t>
        </is>
      </c>
      <c r="C433" s="56" t="inlineStr">
        <is>
          <t>Real Estate</t>
        </is>
      </c>
      <c r="D433" s="56" t="inlineStr">
        <is>
          <t>Telecom Tower REITs</t>
        </is>
      </c>
      <c r="E433" s="56" t="inlineStr">
        <is>
          <t>Boca Raton, Florida</t>
        </is>
      </c>
      <c r="F433" s="37">
        <f>IFERROR(VLOOKUP(E433,Metro_Map!$A$4:$B$187,2,FALSE()),E433)</f>
        <v/>
      </c>
      <c r="G433" s="37">
        <f>IF(F433="Foreign domicile","Y","N")</f>
        <v/>
      </c>
      <c r="H433" s="59" t="n">
        <v>219.54</v>
      </c>
      <c r="I433" s="59" t="n">
        <v>180.71</v>
      </c>
      <c r="J433" s="60" t="n">
        <v>-0.2009108425</v>
      </c>
      <c r="K433" s="37">
        <f>IF(AND(ISNUMBER(H433),ISNUMBER(I433)),"Y","N")</f>
        <v/>
      </c>
      <c r="L433" s="39">
        <f>IF(K433="Y",I433/H433-1,"")</f>
        <v/>
      </c>
      <c r="M433" s="57">
        <f>IF(K433="Y",LN(1+L433),"")</f>
        <v/>
      </c>
      <c r="N433" s="57">
        <f>IF(K433="Y",MAX(MIN(M433,Assumptions!$C$8),Assumptions!$B$8),"")</f>
        <v/>
      </c>
      <c r="O433" s="57">
        <f>IF(K433="Y",AVERAGEIFS($N$5:$N$504,$C$5:$C$504,C433),"")</f>
        <v/>
      </c>
      <c r="P433" s="57">
        <f>IF(K433="Y",N433-O433,"")</f>
        <v/>
      </c>
      <c r="Q433" s="37">
        <f>IF(G433="N",COUNTIFS($F$5:$F$504,F433),"")</f>
        <v/>
      </c>
      <c r="R433" s="37">
        <f>IF(G433="N",COUNTIFS($F$5:$F$504,F433,$C$5:$C$504,C433)-1,"")</f>
        <v/>
      </c>
      <c r="S433" s="57">
        <f>IF(G433="N",LN(Q433),"")</f>
        <v/>
      </c>
      <c r="T433" s="57">
        <f>IF(G433="N",LN(1+R433),"")</f>
        <v/>
      </c>
      <c r="U433" s="39">
        <f>IF(AND(K433="Y",ISNUMBER(J433)),(1+L433)/(1+J433)-1,"")</f>
        <v/>
      </c>
      <c r="V433" s="57">
        <f>IF(ISNUMBER(U433),LN(1+U433),"")</f>
        <v/>
      </c>
      <c r="W433" s="57">
        <f>IF(ISNUMBER(V433),MAX(MIN(V433,Assumptions!$C$9),Assumptions!$B$9),"")</f>
        <v/>
      </c>
      <c r="X433" s="57">
        <f>IF(AND(K433="Y",ISNUMBER(J433)),LN(1+J433),"")</f>
        <v/>
      </c>
      <c r="Y433" s="57">
        <f>IF(ISNUMBER(X433),MAX(MIN(X433,Assumptions!$C$10),Assumptions!$B$10),"")</f>
        <v/>
      </c>
      <c r="Z433" s="57">
        <f>IF(ISNUMBER(W433),W433-AVERAGEIFS($W$5:$W$504,$C$5:$C$504,C433),"")</f>
        <v/>
      </c>
      <c r="AA433" s="57">
        <f>IF(ISNUMBER(Y433),Y433-AVERAGEIFS($Y$5:$Y$504,$C$5:$C$504,C433),"")</f>
        <v/>
      </c>
    </row>
    <row r="434" ht="15" customHeight="1" s="74">
      <c r="A434" s="56" t="inlineStr">
        <is>
          <t>TSN</t>
        </is>
      </c>
      <c r="B434" s="56" t="inlineStr">
        <is>
          <t>Tyson Foods</t>
        </is>
      </c>
      <c r="C434" s="56" t="inlineStr">
        <is>
          <t>Consumer Staples</t>
        </is>
      </c>
      <c r="D434" s="56" t="inlineStr">
        <is>
          <t>Packaged Foods &amp; Meats</t>
        </is>
      </c>
      <c r="E434" s="56" t="inlineStr">
        <is>
          <t>Springdale, Arkansas</t>
        </is>
      </c>
      <c r="F434" s="37">
        <f>IFERROR(VLOOKUP(E434,Metro_Map!$A$4:$B$187,2,FALSE()),E434)</f>
        <v/>
      </c>
      <c r="G434" s="37">
        <f>IF(F434="Foreign domicile","Y","N")</f>
        <v/>
      </c>
      <c r="H434" s="59" t="n">
        <v>60.9</v>
      </c>
      <c r="I434" s="59" t="n">
        <v>54.22</v>
      </c>
      <c r="J434" s="60" t="n">
        <v>-0.08437394533000001</v>
      </c>
      <c r="K434" s="37">
        <f>IF(AND(ISNUMBER(H434),ISNUMBER(I434)),"Y","N")</f>
        <v/>
      </c>
      <c r="L434" s="39">
        <f>IF(K434="Y",I434/H434-1,"")</f>
        <v/>
      </c>
      <c r="M434" s="57">
        <f>IF(K434="Y",LN(1+L434),"")</f>
        <v/>
      </c>
      <c r="N434" s="57">
        <f>IF(K434="Y",MAX(MIN(M434,Assumptions!$C$8),Assumptions!$B$8),"")</f>
        <v/>
      </c>
      <c r="O434" s="57">
        <f>IF(K434="Y",AVERAGEIFS($N$5:$N$504,$C$5:$C$504,C434),"")</f>
        <v/>
      </c>
      <c r="P434" s="57">
        <f>IF(K434="Y",N434-O434,"")</f>
        <v/>
      </c>
      <c r="Q434" s="37">
        <f>IF(G434="N",COUNTIFS($F$5:$F$504,F434),"")</f>
        <v/>
      </c>
      <c r="R434" s="37">
        <f>IF(G434="N",COUNTIFS($F$5:$F$504,F434,$C$5:$C$504,C434)-1,"")</f>
        <v/>
      </c>
      <c r="S434" s="57">
        <f>IF(G434="N",LN(Q434),"")</f>
        <v/>
      </c>
      <c r="T434" s="57">
        <f>IF(G434="N",LN(1+R434),"")</f>
        <v/>
      </c>
      <c r="U434" s="39">
        <f>IF(AND(K434="Y",ISNUMBER(J434)),(1+L434)/(1+J434)-1,"")</f>
        <v/>
      </c>
      <c r="V434" s="57">
        <f>IF(ISNUMBER(U434),LN(1+U434),"")</f>
        <v/>
      </c>
      <c r="W434" s="57">
        <f>IF(ISNUMBER(V434),MAX(MIN(V434,Assumptions!$C$9),Assumptions!$B$9),"")</f>
        <v/>
      </c>
      <c r="X434" s="57">
        <f>IF(AND(K434="Y",ISNUMBER(J434)),LN(1+J434),"")</f>
        <v/>
      </c>
      <c r="Y434" s="57">
        <f>IF(ISNUMBER(X434),MAX(MIN(X434,Assumptions!$C$10),Assumptions!$B$10),"")</f>
        <v/>
      </c>
      <c r="Z434" s="57">
        <f>IF(ISNUMBER(W434),W434-AVERAGEIFS($W$5:$W$504,$C$5:$C$504,C434),"")</f>
        <v/>
      </c>
      <c r="AA434" s="57">
        <f>IF(ISNUMBER(Y434),Y434-AVERAGEIFS($Y$5:$Y$504,$C$5:$C$504,C434),"")</f>
        <v/>
      </c>
    </row>
    <row r="435" ht="15" customHeight="1" s="74">
      <c r="A435" s="56" t="inlineStr">
        <is>
          <t>ORLY</t>
        </is>
      </c>
      <c r="B435" s="56" t="inlineStr">
        <is>
          <t>O'Reilly Auto Parts</t>
        </is>
      </c>
      <c r="C435" s="56" t="inlineStr">
        <is>
          <t>Consumer Discretionary</t>
        </is>
      </c>
      <c r="D435" s="56" t="inlineStr">
        <is>
          <t>Automotive Retail</t>
        </is>
      </c>
      <c r="E435" s="56" t="inlineStr">
        <is>
          <t>Springfield, Missouri</t>
        </is>
      </c>
      <c r="F435" s="37">
        <f>IFERROR(VLOOKUP(E435,Metro_Map!$A$4:$B$187,2,FALSE()),E435)</f>
        <v/>
      </c>
      <c r="G435" s="37">
        <f>IF(F435="Foreign domicile","Y","N")</f>
        <v/>
      </c>
      <c r="H435" s="59" t="n">
        <v>75.09</v>
      </c>
      <c r="I435" s="59" t="n">
        <v>86.69</v>
      </c>
      <c r="J435" s="60" t="n">
        <v>0.1432442896</v>
      </c>
      <c r="K435" s="37">
        <f>IF(AND(ISNUMBER(H435),ISNUMBER(I435)),"Y","N")</f>
        <v/>
      </c>
      <c r="L435" s="39">
        <f>IF(K435="Y",I435/H435-1,"")</f>
        <v/>
      </c>
      <c r="M435" s="57">
        <f>IF(K435="Y",LN(1+L435),"")</f>
        <v/>
      </c>
      <c r="N435" s="57">
        <f>IF(K435="Y",MAX(MIN(M435,Assumptions!$C$8),Assumptions!$B$8),"")</f>
        <v/>
      </c>
      <c r="O435" s="57">
        <f>IF(K435="Y",AVERAGEIFS($N$5:$N$504,$C$5:$C$504,C435),"")</f>
        <v/>
      </c>
      <c r="P435" s="57">
        <f>IF(K435="Y",N435-O435,"")</f>
        <v/>
      </c>
      <c r="Q435" s="37">
        <f>IF(G435="N",COUNTIFS($F$5:$F$504,F435),"")</f>
        <v/>
      </c>
      <c r="R435" s="37">
        <f>IF(G435="N",COUNTIFS($F$5:$F$504,F435,$C$5:$C$504,C435)-1,"")</f>
        <v/>
      </c>
      <c r="S435" s="57">
        <f>IF(G435="N",LN(Q435),"")</f>
        <v/>
      </c>
      <c r="T435" s="57">
        <f>IF(G435="N",LN(1+R435),"")</f>
        <v/>
      </c>
      <c r="U435" s="39">
        <f>IF(AND(K435="Y",ISNUMBER(J435)),(1+L435)/(1+J435)-1,"")</f>
        <v/>
      </c>
      <c r="V435" s="57">
        <f>IF(ISNUMBER(U435),LN(1+U435),"")</f>
        <v/>
      </c>
      <c r="W435" s="57">
        <f>IF(ISNUMBER(V435),MAX(MIN(V435,Assumptions!$C$9),Assumptions!$B$9),"")</f>
        <v/>
      </c>
      <c r="X435" s="57">
        <f>IF(AND(K435="Y",ISNUMBER(J435)),LN(1+J435),"")</f>
        <v/>
      </c>
      <c r="Y435" s="57">
        <f>IF(ISNUMBER(X435),MAX(MIN(X435,Assumptions!$C$10),Assumptions!$B$10),"")</f>
        <v/>
      </c>
      <c r="Z435" s="57">
        <f>IF(ISNUMBER(W435),W435-AVERAGEIFS($W$5:$W$504,$C$5:$C$504,C435),"")</f>
        <v/>
      </c>
      <c r="AA435" s="57">
        <f>IF(ISNUMBER(Y435),Y435-AVERAGEIFS($Y$5:$Y$504,$C$5:$C$504,C435),"")</f>
        <v/>
      </c>
    </row>
    <row r="436" ht="15" customHeight="1" s="74">
      <c r="A436" s="56" t="inlineStr">
        <is>
          <t>AEE</t>
        </is>
      </c>
      <c r="B436" s="56" t="inlineStr">
        <is>
          <t>Ameren</t>
        </is>
      </c>
      <c r="C436" s="56" t="inlineStr">
        <is>
          <t>Utilities</t>
        </is>
      </c>
      <c r="D436" s="56" t="inlineStr">
        <is>
          <t>Multi-Utilities</t>
        </is>
      </c>
      <c r="E436" s="56" t="inlineStr">
        <is>
          <t>St. Louis, Missouri</t>
        </is>
      </c>
      <c r="F436" s="37">
        <f>IFERROR(VLOOKUP(E436,Metro_Map!$A$4:$B$187,2,FALSE()),E436)</f>
        <v/>
      </c>
      <c r="G436" s="37">
        <f>IF(F436="Foreign domicile","Y","N")</f>
        <v/>
      </c>
      <c r="H436" s="59" t="n">
        <v>79.27</v>
      </c>
      <c r="I436" s="59" t="n">
        <v>104.58</v>
      </c>
      <c r="J436" s="60" t="n">
        <v>0.1848049281</v>
      </c>
      <c r="K436" s="37">
        <f>IF(AND(ISNUMBER(H436),ISNUMBER(I436)),"Y","N")</f>
        <v/>
      </c>
      <c r="L436" s="39">
        <f>IF(K436="Y",I436/H436-1,"")</f>
        <v/>
      </c>
      <c r="M436" s="57">
        <f>IF(K436="Y",LN(1+L436),"")</f>
        <v/>
      </c>
      <c r="N436" s="57">
        <f>IF(K436="Y",MAX(MIN(M436,Assumptions!$C$8),Assumptions!$B$8),"")</f>
        <v/>
      </c>
      <c r="O436" s="57">
        <f>IF(K436="Y",AVERAGEIFS($N$5:$N$504,$C$5:$C$504,C436),"")</f>
        <v/>
      </c>
      <c r="P436" s="57">
        <f>IF(K436="Y",N436-O436,"")</f>
        <v/>
      </c>
      <c r="Q436" s="37">
        <f>IF(G436="N",COUNTIFS($F$5:$F$504,F436),"")</f>
        <v/>
      </c>
      <c r="R436" s="37">
        <f>IF(G436="N",COUNTIFS($F$5:$F$504,F436,$C$5:$C$504,C436)-1,"")</f>
        <v/>
      </c>
      <c r="S436" s="57">
        <f>IF(G436="N",LN(Q436),"")</f>
        <v/>
      </c>
      <c r="T436" s="57">
        <f>IF(G436="N",LN(1+R436),"")</f>
        <v/>
      </c>
      <c r="U436" s="39">
        <f>IF(AND(K436="Y",ISNUMBER(J436)),(1+L436)/(1+J436)-1,"")</f>
        <v/>
      </c>
      <c r="V436" s="57">
        <f>IF(ISNUMBER(U436),LN(1+U436),"")</f>
        <v/>
      </c>
      <c r="W436" s="57">
        <f>IF(ISNUMBER(V436),MAX(MIN(V436,Assumptions!$C$9),Assumptions!$B$9),"")</f>
        <v/>
      </c>
      <c r="X436" s="57">
        <f>IF(AND(K436="Y",ISNUMBER(J436)),LN(1+J436),"")</f>
        <v/>
      </c>
      <c r="Y436" s="57">
        <f>IF(ISNUMBER(X436),MAX(MIN(X436,Assumptions!$C$10),Assumptions!$B$10),"")</f>
        <v/>
      </c>
      <c r="Z436" s="57">
        <f>IF(ISNUMBER(W436),W436-AVERAGEIFS($W$5:$W$504,$C$5:$C$504,C436),"")</f>
        <v/>
      </c>
      <c r="AA436" s="57">
        <f>IF(ISNUMBER(Y436),Y436-AVERAGEIFS($Y$5:$Y$504,$C$5:$C$504,C436),"")</f>
        <v/>
      </c>
    </row>
    <row r="437" ht="15" customHeight="1" s="74">
      <c r="A437" s="56" t="inlineStr">
        <is>
          <t>BG</t>
        </is>
      </c>
      <c r="B437" s="56" t="inlineStr">
        <is>
          <t>Bunge Global SA</t>
        </is>
      </c>
      <c r="C437" s="56" t="inlineStr">
        <is>
          <t>Consumer Staples</t>
        </is>
      </c>
      <c r="D437" s="56" t="inlineStr">
        <is>
          <t>Agricultural Products &amp; Services</t>
        </is>
      </c>
      <c r="E437" s="56" t="inlineStr">
        <is>
          <t>Chesterfield, Missouri</t>
        </is>
      </c>
      <c r="F437" s="37">
        <f>IFERROR(VLOOKUP(E437,Metro_Map!$A$4:$B$187,2,FALSE()),E437)</f>
        <v/>
      </c>
      <c r="G437" s="37">
        <f>IF(F437="Foreign domicile","Y","N")</f>
        <v/>
      </c>
      <c r="H437" s="59" t="n">
        <v>105.23</v>
      </c>
      <c r="I437" s="59" t="n">
        <v>108.91</v>
      </c>
      <c r="J437" s="60" t="n">
        <v>0.2693396226</v>
      </c>
      <c r="K437" s="37">
        <f>IF(AND(ISNUMBER(H437),ISNUMBER(I437)),"Y","N")</f>
        <v/>
      </c>
      <c r="L437" s="39">
        <f>IF(K437="Y",I437/H437-1,"")</f>
        <v/>
      </c>
      <c r="M437" s="57">
        <f>IF(K437="Y",LN(1+L437),"")</f>
        <v/>
      </c>
      <c r="N437" s="57">
        <f>IF(K437="Y",MAX(MIN(M437,Assumptions!$C$8),Assumptions!$B$8),"")</f>
        <v/>
      </c>
      <c r="O437" s="57">
        <f>IF(K437="Y",AVERAGEIFS($N$5:$N$504,$C$5:$C$504,C437),"")</f>
        <v/>
      </c>
      <c r="P437" s="57">
        <f>IF(K437="Y",N437-O437,"")</f>
        <v/>
      </c>
      <c r="Q437" s="37">
        <f>IF(G437="N",COUNTIFS($F$5:$F$504,F437),"")</f>
        <v/>
      </c>
      <c r="R437" s="37">
        <f>IF(G437="N",COUNTIFS($F$5:$F$504,F437,$C$5:$C$504,C437)-1,"")</f>
        <v/>
      </c>
      <c r="S437" s="57">
        <f>IF(G437="N",LN(Q437),"")</f>
        <v/>
      </c>
      <c r="T437" s="57">
        <f>IF(G437="N",LN(1+R437),"")</f>
        <v/>
      </c>
      <c r="U437" s="39">
        <f>IF(AND(K437="Y",ISNUMBER(J437)),(1+L437)/(1+J437)-1,"")</f>
        <v/>
      </c>
      <c r="V437" s="57">
        <f>IF(ISNUMBER(U437),LN(1+U437),"")</f>
        <v/>
      </c>
      <c r="W437" s="57">
        <f>IF(ISNUMBER(V437),MAX(MIN(V437,Assumptions!$C$9),Assumptions!$B$9),"")</f>
        <v/>
      </c>
      <c r="X437" s="57">
        <f>IF(AND(K437="Y",ISNUMBER(J437)),LN(1+J437),"")</f>
        <v/>
      </c>
      <c r="Y437" s="57">
        <f>IF(ISNUMBER(X437),MAX(MIN(X437,Assumptions!$C$10),Assumptions!$B$10),"")</f>
        <v/>
      </c>
      <c r="Z437" s="57">
        <f>IF(ISNUMBER(W437),W437-AVERAGEIFS($W$5:$W$504,$C$5:$C$504,C437),"")</f>
        <v/>
      </c>
      <c r="AA437" s="57">
        <f>IF(ISNUMBER(Y437),Y437-AVERAGEIFS($Y$5:$Y$504,$C$5:$C$504,C437),"")</f>
        <v/>
      </c>
    </row>
    <row r="438" ht="15" customHeight="1" s="74">
      <c r="A438" s="56" t="inlineStr">
        <is>
          <t>CNC</t>
        </is>
      </c>
      <c r="B438" s="56" t="inlineStr">
        <is>
          <t>Centene Corporation</t>
        </is>
      </c>
      <c r="C438" s="56" t="inlineStr">
        <is>
          <t>Health Care</t>
        </is>
      </c>
      <c r="D438" s="56" t="inlineStr">
        <is>
          <t>Managed Health Care</t>
        </is>
      </c>
      <c r="E438" s="56" t="inlineStr">
        <is>
          <t>St. Louis, Missouri</t>
        </is>
      </c>
      <c r="F438" s="37">
        <f>IFERROR(VLOOKUP(E438,Metro_Map!$A$4:$B$187,2,FALSE()),E438)</f>
        <v/>
      </c>
      <c r="G438" s="37">
        <f>IF(F438="Foreign domicile","Y","N")</f>
        <v/>
      </c>
      <c r="H438" s="59" t="n">
        <v>76.92</v>
      </c>
      <c r="I438" s="59" t="n">
        <v>70.16</v>
      </c>
      <c r="J438" s="60" t="n">
        <v>0.08796296296</v>
      </c>
      <c r="K438" s="37">
        <f>IF(AND(ISNUMBER(H438),ISNUMBER(I438)),"Y","N")</f>
        <v/>
      </c>
      <c r="L438" s="39">
        <f>IF(K438="Y",I438/H438-1,"")</f>
        <v/>
      </c>
      <c r="M438" s="57">
        <f>IF(K438="Y",LN(1+L438),"")</f>
        <v/>
      </c>
      <c r="N438" s="57">
        <f>IF(K438="Y",MAX(MIN(M438,Assumptions!$C$8),Assumptions!$B$8),"")</f>
        <v/>
      </c>
      <c r="O438" s="57">
        <f>IF(K438="Y",AVERAGEIFS($N$5:$N$504,$C$5:$C$504,C438),"")</f>
        <v/>
      </c>
      <c r="P438" s="57">
        <f>IF(K438="Y",N438-O438,"")</f>
        <v/>
      </c>
      <c r="Q438" s="37">
        <f>IF(G438="N",COUNTIFS($F$5:$F$504,F438),"")</f>
        <v/>
      </c>
      <c r="R438" s="37">
        <f>IF(G438="N",COUNTIFS($F$5:$F$504,F438,$C$5:$C$504,C438)-1,"")</f>
        <v/>
      </c>
      <c r="S438" s="57">
        <f>IF(G438="N",LN(Q438),"")</f>
        <v/>
      </c>
      <c r="T438" s="57">
        <f>IF(G438="N",LN(1+R438),"")</f>
        <v/>
      </c>
      <c r="U438" s="39">
        <f>IF(AND(K438="Y",ISNUMBER(J438)),(1+L438)/(1+J438)-1,"")</f>
        <v/>
      </c>
      <c r="V438" s="57">
        <f>IF(ISNUMBER(U438),LN(1+U438),"")</f>
        <v/>
      </c>
      <c r="W438" s="57">
        <f>IF(ISNUMBER(V438),MAX(MIN(V438,Assumptions!$C$9),Assumptions!$B$9),"")</f>
        <v/>
      </c>
      <c r="X438" s="57">
        <f>IF(AND(K438="Y",ISNUMBER(J438)),LN(1+J438),"")</f>
        <v/>
      </c>
      <c r="Y438" s="57">
        <f>IF(ISNUMBER(X438),MAX(MIN(X438,Assumptions!$C$10),Assumptions!$B$10),"")</f>
        <v/>
      </c>
      <c r="Z438" s="57">
        <f>IF(ISNUMBER(W438),W438-AVERAGEIFS($W$5:$W$504,$C$5:$C$504,C438),"")</f>
        <v/>
      </c>
      <c r="AA438" s="57">
        <f>IF(ISNUMBER(Y438),Y438-AVERAGEIFS($Y$5:$Y$504,$C$5:$C$504,C438),"")</f>
        <v/>
      </c>
    </row>
    <row r="439" ht="15" customHeight="1" s="74">
      <c r="A439" s="56" t="inlineStr">
        <is>
          <t>EMR</t>
        </is>
      </c>
      <c r="B439" s="56" t="inlineStr">
        <is>
          <t>Emerson Electric</t>
        </is>
      </c>
      <c r="C439" s="56" t="inlineStr">
        <is>
          <t>Industrials</t>
        </is>
      </c>
      <c r="D439" s="56" t="inlineStr">
        <is>
          <t>Electrical Components &amp; Equipment</t>
        </is>
      </c>
      <c r="E439" s="56" t="inlineStr">
        <is>
          <t>Ferguson, Missouri</t>
        </is>
      </c>
      <c r="F439" s="37">
        <f>IFERROR(VLOOKUP(E439,Metro_Map!$A$4:$B$187,2,FALSE()),E439)</f>
        <v/>
      </c>
      <c r="G439" s="37">
        <f>IF(F439="Foreign domicile","Y","N")</f>
        <v/>
      </c>
      <c r="H439" s="59" t="n">
        <v>117.11</v>
      </c>
      <c r="I439" s="59" t="n">
        <v>161.08</v>
      </c>
      <c r="J439" s="60" t="n">
        <v>0.36712841</v>
      </c>
      <c r="K439" s="37">
        <f>IF(AND(ISNUMBER(H439),ISNUMBER(I439)),"Y","N")</f>
        <v/>
      </c>
      <c r="L439" s="39">
        <f>IF(K439="Y",I439/H439-1,"")</f>
        <v/>
      </c>
      <c r="M439" s="57">
        <f>IF(K439="Y",LN(1+L439),"")</f>
        <v/>
      </c>
      <c r="N439" s="57">
        <f>IF(K439="Y",MAX(MIN(M439,Assumptions!$C$8),Assumptions!$B$8),"")</f>
        <v/>
      </c>
      <c r="O439" s="57">
        <f>IF(K439="Y",AVERAGEIFS($N$5:$N$504,$C$5:$C$504,C439),"")</f>
        <v/>
      </c>
      <c r="P439" s="57">
        <f>IF(K439="Y",N439-O439,"")</f>
        <v/>
      </c>
      <c r="Q439" s="37">
        <f>IF(G439="N",COUNTIFS($F$5:$F$504,F439),"")</f>
        <v/>
      </c>
      <c r="R439" s="37">
        <f>IF(G439="N",COUNTIFS($F$5:$F$504,F439,$C$5:$C$504,C439)-1,"")</f>
        <v/>
      </c>
      <c r="S439" s="57">
        <f>IF(G439="N",LN(Q439),"")</f>
        <v/>
      </c>
      <c r="T439" s="57">
        <f>IF(G439="N",LN(1+R439),"")</f>
        <v/>
      </c>
      <c r="U439" s="39">
        <f>IF(AND(K439="Y",ISNUMBER(J439)),(1+L439)/(1+J439)-1,"")</f>
        <v/>
      </c>
      <c r="V439" s="57">
        <f>IF(ISNUMBER(U439),LN(1+U439),"")</f>
        <v/>
      </c>
      <c r="W439" s="57">
        <f>IF(ISNUMBER(V439),MAX(MIN(V439,Assumptions!$C$9),Assumptions!$B$9),"")</f>
        <v/>
      </c>
      <c r="X439" s="57">
        <f>IF(AND(K439="Y",ISNUMBER(J439)),LN(1+J439),"")</f>
        <v/>
      </c>
      <c r="Y439" s="57">
        <f>IF(ISNUMBER(X439),MAX(MIN(X439,Assumptions!$C$10),Assumptions!$B$10),"")</f>
        <v/>
      </c>
      <c r="Z439" s="57">
        <f>IF(ISNUMBER(W439),W439-AVERAGEIFS($W$5:$W$504,$C$5:$C$504,C439),"")</f>
        <v/>
      </c>
      <c r="AA439" s="57">
        <f>IF(ISNUMBER(Y439),Y439-AVERAGEIFS($Y$5:$Y$504,$C$5:$C$504,C439),"")</f>
        <v/>
      </c>
    </row>
    <row r="440" ht="15" customHeight="1" s="74">
      <c r="A440" s="56" t="inlineStr">
        <is>
          <t>JBL</t>
        </is>
      </c>
      <c r="B440" s="56" t="inlineStr">
        <is>
          <t>Jabil</t>
        </is>
      </c>
      <c r="C440" s="56" t="inlineStr">
        <is>
          <t>Information Technology</t>
        </is>
      </c>
      <c r="D440" s="56" t="inlineStr">
        <is>
          <t>Electronic Manufacturing Services</t>
        </is>
      </c>
      <c r="E440" s="56" t="inlineStr">
        <is>
          <t>St. Petersburg, Florida</t>
        </is>
      </c>
      <c r="F440" s="37">
        <f>IFERROR(VLOOKUP(E440,Metro_Map!$A$4:$B$187,2,FALSE()),E440)</f>
        <v/>
      </c>
      <c r="G440" s="37">
        <f>IF(F440="Foreign domicile","Y","N")</f>
        <v/>
      </c>
      <c r="H440" s="59" t="n">
        <v>112.67</v>
      </c>
      <c r="I440" s="59" t="n">
        <v>293.91</v>
      </c>
      <c r="J440" s="60" t="n">
        <v>1.20760143</v>
      </c>
      <c r="K440" s="37">
        <f>IF(AND(ISNUMBER(H440),ISNUMBER(I440)),"Y","N")</f>
        <v/>
      </c>
      <c r="L440" s="39">
        <f>IF(K440="Y",I440/H440-1,"")</f>
        <v/>
      </c>
      <c r="M440" s="57">
        <f>IF(K440="Y",LN(1+L440),"")</f>
        <v/>
      </c>
      <c r="N440" s="57">
        <f>IF(K440="Y",MAX(MIN(M440,Assumptions!$C$8),Assumptions!$B$8),"")</f>
        <v/>
      </c>
      <c r="O440" s="57">
        <f>IF(K440="Y",AVERAGEIFS($N$5:$N$504,$C$5:$C$504,C440),"")</f>
        <v/>
      </c>
      <c r="P440" s="57">
        <f>IF(K440="Y",N440-O440,"")</f>
        <v/>
      </c>
      <c r="Q440" s="37">
        <f>IF(G440="N",COUNTIFS($F$5:$F$504,F440),"")</f>
        <v/>
      </c>
      <c r="R440" s="37">
        <f>IF(G440="N",COUNTIFS($F$5:$F$504,F440,$C$5:$C$504,C440)-1,"")</f>
        <v/>
      </c>
      <c r="S440" s="57">
        <f>IF(G440="N",LN(Q440),"")</f>
        <v/>
      </c>
      <c r="T440" s="57">
        <f>IF(G440="N",LN(1+R440),"")</f>
        <v/>
      </c>
      <c r="U440" s="39">
        <f>IF(AND(K440="Y",ISNUMBER(J440)),(1+L440)/(1+J440)-1,"")</f>
        <v/>
      </c>
      <c r="V440" s="57">
        <f>IF(ISNUMBER(U440),LN(1+U440),"")</f>
        <v/>
      </c>
      <c r="W440" s="57">
        <f>IF(ISNUMBER(V440),MAX(MIN(V440,Assumptions!$C$9),Assumptions!$B$9),"")</f>
        <v/>
      </c>
      <c r="X440" s="57">
        <f>IF(AND(K440="Y",ISNUMBER(J440)),LN(1+J440),"")</f>
        <v/>
      </c>
      <c r="Y440" s="57">
        <f>IF(ISNUMBER(X440),MAX(MIN(X440,Assumptions!$C$10),Assumptions!$B$10),"")</f>
        <v/>
      </c>
      <c r="Z440" s="57">
        <f>IF(ISNUMBER(W440),W440-AVERAGEIFS($W$5:$W$504,$C$5:$C$504,C440),"")</f>
        <v/>
      </c>
      <c r="AA440" s="57">
        <f>IF(ISNUMBER(Y440),Y440-AVERAGEIFS($Y$5:$Y$504,$C$5:$C$504,C440),"")</f>
        <v/>
      </c>
    </row>
    <row r="441" ht="15" customHeight="1" s="74">
      <c r="A441" s="56" t="inlineStr">
        <is>
          <t>MOS</t>
        </is>
      </c>
      <c r="B441" s="56" t="inlineStr">
        <is>
          <t>Mosaic Company (The)</t>
        </is>
      </c>
      <c r="C441" s="56" t="inlineStr">
        <is>
          <t>Materials</t>
        </is>
      </c>
      <c r="D441" s="56" t="inlineStr">
        <is>
          <t>Fertilizers &amp; Agricultural Chemicals</t>
        </is>
      </c>
      <c r="E441" s="56" t="inlineStr">
        <is>
          <t>Tampa, Florida</t>
        </is>
      </c>
      <c r="F441" s="37">
        <f>IFERROR(VLOOKUP(E441,Metro_Map!$A$4:$B$187,2,FALSE()),E441)</f>
        <v/>
      </c>
      <c r="G441" s="37">
        <f>IF(F441="Foreign domicile","Y","N")</f>
        <v/>
      </c>
      <c r="H441" s="59" t="n">
        <v>29.77</v>
      </c>
      <c r="I441" s="59" t="n">
        <v>19.01</v>
      </c>
      <c r="J441" s="60" t="n">
        <v>-0.3290598291</v>
      </c>
      <c r="K441" s="37">
        <f>IF(AND(ISNUMBER(H441),ISNUMBER(I441)),"Y","N")</f>
        <v/>
      </c>
      <c r="L441" s="39">
        <f>IF(K441="Y",I441/H441-1,"")</f>
        <v/>
      </c>
      <c r="M441" s="57">
        <f>IF(K441="Y",LN(1+L441),"")</f>
        <v/>
      </c>
      <c r="N441" s="57">
        <f>IF(K441="Y",MAX(MIN(M441,Assumptions!$C$8),Assumptions!$B$8),"")</f>
        <v/>
      </c>
      <c r="O441" s="57">
        <f>IF(K441="Y",AVERAGEIFS($N$5:$N$504,$C$5:$C$504,C441),"")</f>
        <v/>
      </c>
      <c r="P441" s="57">
        <f>IF(K441="Y",N441-O441,"")</f>
        <v/>
      </c>
      <c r="Q441" s="37">
        <f>IF(G441="N",COUNTIFS($F$5:$F$504,F441),"")</f>
        <v/>
      </c>
      <c r="R441" s="37">
        <f>IF(G441="N",COUNTIFS($F$5:$F$504,F441,$C$5:$C$504,C441)-1,"")</f>
        <v/>
      </c>
      <c r="S441" s="57">
        <f>IF(G441="N",LN(Q441),"")</f>
        <v/>
      </c>
      <c r="T441" s="57">
        <f>IF(G441="N",LN(1+R441),"")</f>
        <v/>
      </c>
      <c r="U441" s="39">
        <f>IF(AND(K441="Y",ISNUMBER(J441)),(1+L441)/(1+J441)-1,"")</f>
        <v/>
      </c>
      <c r="V441" s="57">
        <f>IF(ISNUMBER(U441),LN(1+U441),"")</f>
        <v/>
      </c>
      <c r="W441" s="57">
        <f>IF(ISNUMBER(V441),MAX(MIN(V441,Assumptions!$C$9),Assumptions!$B$9),"")</f>
        <v/>
      </c>
      <c r="X441" s="57">
        <f>IF(AND(K441="Y",ISNUMBER(J441)),LN(1+J441),"")</f>
        <v/>
      </c>
      <c r="Y441" s="57">
        <f>IF(ISNUMBER(X441),MAX(MIN(X441,Assumptions!$C$10),Assumptions!$B$10),"")</f>
        <v/>
      </c>
      <c r="Z441" s="57">
        <f>IF(ISNUMBER(W441),W441-AVERAGEIFS($W$5:$W$504,$C$5:$C$504,C441),"")</f>
        <v/>
      </c>
      <c r="AA441" s="57">
        <f>IF(ISNUMBER(Y441),Y441-AVERAGEIFS($Y$5:$Y$504,$C$5:$C$504,C441),"")</f>
        <v/>
      </c>
    </row>
    <row r="442" ht="15" customHeight="1" s="74">
      <c r="A442" s="56" t="inlineStr">
        <is>
          <t>ODFL</t>
        </is>
      </c>
      <c r="B442" s="56" t="inlineStr">
        <is>
          <t>Old Dominion</t>
        </is>
      </c>
      <c r="C442" s="56" t="inlineStr">
        <is>
          <t>Industrials</t>
        </is>
      </c>
      <c r="D442" s="56" t="inlineStr">
        <is>
          <t>Cargo Ground Transportation</t>
        </is>
      </c>
      <c r="E442" s="56" t="inlineStr">
        <is>
          <t>Thomasville, North Carolina</t>
        </is>
      </c>
      <c r="F442" s="37">
        <f>IFERROR(VLOOKUP(E442,Metro_Map!$A$4:$B$187,2,FALSE()),E442)</f>
        <v/>
      </c>
      <c r="G442" s="37">
        <f>IF(F442="Foreign domicile","Y","N")</f>
        <v/>
      </c>
      <c r="H442" s="59" t="n">
        <v>210.18</v>
      </c>
      <c r="I442" s="59" t="n">
        <v>184.37</v>
      </c>
      <c r="J442" s="60" t="n">
        <v>-0.0908651756</v>
      </c>
      <c r="K442" s="37">
        <f>IF(AND(ISNUMBER(H442),ISNUMBER(I442)),"Y","N")</f>
        <v/>
      </c>
      <c r="L442" s="39">
        <f>IF(K442="Y",I442/H442-1,"")</f>
        <v/>
      </c>
      <c r="M442" s="57">
        <f>IF(K442="Y",LN(1+L442),"")</f>
        <v/>
      </c>
      <c r="N442" s="57">
        <f>IF(K442="Y",MAX(MIN(M442,Assumptions!$C$8),Assumptions!$B$8),"")</f>
        <v/>
      </c>
      <c r="O442" s="57">
        <f>IF(K442="Y",AVERAGEIFS($N$5:$N$504,$C$5:$C$504,C442),"")</f>
        <v/>
      </c>
      <c r="P442" s="57">
        <f>IF(K442="Y",N442-O442,"")</f>
        <v/>
      </c>
      <c r="Q442" s="37">
        <f>IF(G442="N",COUNTIFS($F$5:$F$504,F442),"")</f>
        <v/>
      </c>
      <c r="R442" s="37">
        <f>IF(G442="N",COUNTIFS($F$5:$F$504,F442,$C$5:$C$504,C442)-1,"")</f>
        <v/>
      </c>
      <c r="S442" s="57">
        <f>IF(G442="N",LN(Q442),"")</f>
        <v/>
      </c>
      <c r="T442" s="57">
        <f>IF(G442="N",LN(1+R442),"")</f>
        <v/>
      </c>
      <c r="U442" s="39">
        <f>IF(AND(K442="Y",ISNUMBER(J442)),(1+L442)/(1+J442)-1,"")</f>
        <v/>
      </c>
      <c r="V442" s="57">
        <f>IF(ISNUMBER(U442),LN(1+U442),"")</f>
        <v/>
      </c>
      <c r="W442" s="57">
        <f>IF(ISNUMBER(V442),MAX(MIN(V442,Assumptions!$C$9),Assumptions!$B$9),"")</f>
        <v/>
      </c>
      <c r="X442" s="57">
        <f>IF(AND(K442="Y",ISNUMBER(J442)),LN(1+J442),"")</f>
        <v/>
      </c>
      <c r="Y442" s="57">
        <f>IF(ISNUMBER(X442),MAX(MIN(X442,Assumptions!$C$10),Assumptions!$B$10),"")</f>
        <v/>
      </c>
      <c r="Z442" s="57">
        <f>IF(ISNUMBER(W442),W442-AVERAGEIFS($W$5:$W$504,$C$5:$C$504,C442),"")</f>
        <v/>
      </c>
      <c r="AA442" s="57">
        <f>IF(ISNUMBER(Y442),Y442-AVERAGEIFS($Y$5:$Y$504,$C$5:$C$504,C442),"")</f>
        <v/>
      </c>
    </row>
    <row r="443" ht="15" customHeight="1" s="74">
      <c r="A443" s="56" t="inlineStr">
        <is>
          <t>WELL</t>
        </is>
      </c>
      <c r="B443" s="56" t="inlineStr">
        <is>
          <t>Welltower</t>
        </is>
      </c>
      <c r="C443" s="56" t="inlineStr">
        <is>
          <t>Real Estate</t>
        </is>
      </c>
      <c r="D443" s="56" t="inlineStr">
        <is>
          <t>Health Care REITs</t>
        </is>
      </c>
      <c r="E443" s="56" t="inlineStr">
        <is>
          <t>Toledo, Ohio</t>
        </is>
      </c>
      <c r="F443" s="37">
        <f>IFERROR(VLOOKUP(E443,Metro_Map!$A$4:$B$187,2,FALSE()),E443)</f>
        <v/>
      </c>
      <c r="G443" s="37">
        <f>IF(F443="Foreign domicile","Y","N")</f>
        <v/>
      </c>
      <c r="H443" s="59" t="n">
        <v>111.25</v>
      </c>
      <c r="I443" s="59" t="n">
        <v>232.17</v>
      </c>
      <c r="J443" s="60" t="n">
        <v>0.7292776791</v>
      </c>
      <c r="K443" s="37">
        <f>IF(AND(ISNUMBER(H443),ISNUMBER(I443)),"Y","N")</f>
        <v/>
      </c>
      <c r="L443" s="39">
        <f>IF(K443="Y",I443/H443-1,"")</f>
        <v/>
      </c>
      <c r="M443" s="57">
        <f>IF(K443="Y",LN(1+L443),"")</f>
        <v/>
      </c>
      <c r="N443" s="57">
        <f>IF(K443="Y",MAX(MIN(M443,Assumptions!$C$8),Assumptions!$B$8),"")</f>
        <v/>
      </c>
      <c r="O443" s="57">
        <f>IF(K443="Y",AVERAGEIFS($N$5:$N$504,$C$5:$C$504,C443),"")</f>
        <v/>
      </c>
      <c r="P443" s="57">
        <f>IF(K443="Y",N443-O443,"")</f>
        <v/>
      </c>
      <c r="Q443" s="37">
        <f>IF(G443="N",COUNTIFS($F$5:$F$504,F443),"")</f>
        <v/>
      </c>
      <c r="R443" s="37">
        <f>IF(G443="N",COUNTIFS($F$5:$F$504,F443,$C$5:$C$504,C443)-1,"")</f>
        <v/>
      </c>
      <c r="S443" s="57">
        <f>IF(G443="N",LN(Q443),"")</f>
        <v/>
      </c>
      <c r="T443" s="57">
        <f>IF(G443="N",LN(1+R443),"")</f>
        <v/>
      </c>
      <c r="U443" s="39">
        <f>IF(AND(K443="Y",ISNUMBER(J443)),(1+L443)/(1+J443)-1,"")</f>
        <v/>
      </c>
      <c r="V443" s="57">
        <f>IF(ISNUMBER(U443),LN(1+U443),"")</f>
        <v/>
      </c>
      <c r="W443" s="57">
        <f>IF(ISNUMBER(V443),MAX(MIN(V443,Assumptions!$C$9),Assumptions!$B$9),"")</f>
        <v/>
      </c>
      <c r="X443" s="57">
        <f>IF(AND(K443="Y",ISNUMBER(J443)),LN(1+J443),"")</f>
        <v/>
      </c>
      <c r="Y443" s="57">
        <f>IF(ISNUMBER(X443),MAX(MIN(X443,Assumptions!$C$10),Assumptions!$B$10),"")</f>
        <v/>
      </c>
      <c r="Z443" s="57">
        <f>IF(ISNUMBER(W443),W443-AVERAGEIFS($W$5:$W$504,$C$5:$C$504,C443),"")</f>
        <v/>
      </c>
      <c r="AA443" s="57">
        <f>IF(ISNUMBER(Y443),Y443-AVERAGEIFS($Y$5:$Y$504,$C$5:$C$504,C443),"")</f>
        <v/>
      </c>
    </row>
    <row r="444" ht="15" customHeight="1" s="74">
      <c r="A444" s="56" t="inlineStr">
        <is>
          <t>OKE</t>
        </is>
      </c>
      <c r="B444" s="56" t="inlineStr">
        <is>
          <t>ONEOK</t>
        </is>
      </c>
      <c r="C444" s="56" t="inlineStr">
        <is>
          <t>Energy</t>
        </is>
      </c>
      <c r="D444" s="56" t="inlineStr">
        <is>
          <t>Oil &amp; Gas Storage &amp; Transportation</t>
        </is>
      </c>
      <c r="E444" s="56" t="inlineStr">
        <is>
          <t>Tulsa, Oklahoma</t>
        </is>
      </c>
      <c r="F444" s="37">
        <f>IFERROR(VLOOKUP(E444,Metro_Map!$A$4:$B$187,2,FALSE()),E444)</f>
        <v/>
      </c>
      <c r="G444" s="37">
        <f>IF(F444="Foreign domicile","Y","N")</f>
        <v/>
      </c>
      <c r="H444" s="59" t="n">
        <v>83.33</v>
      </c>
      <c r="I444" s="59" t="n">
        <v>91.97</v>
      </c>
      <c r="J444" s="60" t="n">
        <v>-0.08133049386000001</v>
      </c>
      <c r="K444" s="37">
        <f>IF(AND(ISNUMBER(H444),ISNUMBER(I444)),"Y","N")</f>
        <v/>
      </c>
      <c r="L444" s="39">
        <f>IF(K444="Y",I444/H444-1,"")</f>
        <v/>
      </c>
      <c r="M444" s="57">
        <f>IF(K444="Y",LN(1+L444),"")</f>
        <v/>
      </c>
      <c r="N444" s="57">
        <f>IF(K444="Y",MAX(MIN(M444,Assumptions!$C$8),Assumptions!$B$8),"")</f>
        <v/>
      </c>
      <c r="O444" s="57">
        <f>IF(K444="Y",AVERAGEIFS($N$5:$N$504,$C$5:$C$504,C444),"")</f>
        <v/>
      </c>
      <c r="P444" s="57">
        <f>IF(K444="Y",N444-O444,"")</f>
        <v/>
      </c>
      <c r="Q444" s="37">
        <f>IF(G444="N",COUNTIFS($F$5:$F$504,F444),"")</f>
        <v/>
      </c>
      <c r="R444" s="37">
        <f>IF(G444="N",COUNTIFS($F$5:$F$504,F444,$C$5:$C$504,C444)-1,"")</f>
        <v/>
      </c>
      <c r="S444" s="57">
        <f>IF(G444="N",LN(Q444),"")</f>
        <v/>
      </c>
      <c r="T444" s="57">
        <f>IF(G444="N",LN(1+R444),"")</f>
        <v/>
      </c>
      <c r="U444" s="39">
        <f>IF(AND(K444="Y",ISNUMBER(J444)),(1+L444)/(1+J444)-1,"")</f>
        <v/>
      </c>
      <c r="V444" s="57">
        <f>IF(ISNUMBER(U444),LN(1+U444),"")</f>
        <v/>
      </c>
      <c r="W444" s="57">
        <f>IF(ISNUMBER(V444),MAX(MIN(V444,Assumptions!$C$9),Assumptions!$B$9),"")</f>
        <v/>
      </c>
      <c r="X444" s="57">
        <f>IF(AND(K444="Y",ISNUMBER(J444)),LN(1+J444),"")</f>
        <v/>
      </c>
      <c r="Y444" s="57">
        <f>IF(ISNUMBER(X444),MAX(MIN(X444,Assumptions!$C$10),Assumptions!$B$10),"")</f>
        <v/>
      </c>
      <c r="Z444" s="57">
        <f>IF(ISNUMBER(W444),W444-AVERAGEIFS($W$5:$W$504,$C$5:$C$504,C444),"")</f>
        <v/>
      </c>
      <c r="AA444" s="57">
        <f>IF(ISNUMBER(Y444),Y444-AVERAGEIFS($Y$5:$Y$504,$C$5:$C$504,C444),"")</f>
        <v/>
      </c>
    </row>
    <row r="445" ht="15" customHeight="1" s="74">
      <c r="A445" s="56" t="inlineStr">
        <is>
          <t>WMB</t>
        </is>
      </c>
      <c r="B445" s="56" t="inlineStr">
        <is>
          <t>Williams Companies</t>
        </is>
      </c>
      <c r="C445" s="56" t="inlineStr">
        <is>
          <t>Energy</t>
        </is>
      </c>
      <c r="D445" s="56" t="inlineStr">
        <is>
          <t>Oil &amp; Gas Storage &amp; Transportation</t>
        </is>
      </c>
      <c r="E445" s="56" t="inlineStr">
        <is>
          <t>Tulsa, Oklahoma</t>
        </is>
      </c>
      <c r="F445" s="37">
        <f>IFERROR(VLOOKUP(E445,Metro_Map!$A$4:$B$187,2,FALSE()),E445)</f>
        <v/>
      </c>
      <c r="G445" s="37">
        <f>IF(F445="Foreign domicile","Y","N")</f>
        <v/>
      </c>
      <c r="H445" s="59" t="n">
        <v>42.94</v>
      </c>
      <c r="I445" s="59" t="n">
        <v>72.8</v>
      </c>
      <c r="J445" s="60" t="n">
        <v>0.3095193214</v>
      </c>
      <c r="K445" s="37">
        <f>IF(AND(ISNUMBER(H445),ISNUMBER(I445)),"Y","N")</f>
        <v/>
      </c>
      <c r="L445" s="39">
        <f>IF(K445="Y",I445/H445-1,"")</f>
        <v/>
      </c>
      <c r="M445" s="57">
        <f>IF(K445="Y",LN(1+L445),"")</f>
        <v/>
      </c>
      <c r="N445" s="57">
        <f>IF(K445="Y",MAX(MIN(M445,Assumptions!$C$8),Assumptions!$B$8),"")</f>
        <v/>
      </c>
      <c r="O445" s="57">
        <f>IF(K445="Y",AVERAGEIFS($N$5:$N$504,$C$5:$C$504,C445),"")</f>
        <v/>
      </c>
      <c r="P445" s="57">
        <f>IF(K445="Y",N445-O445,"")</f>
        <v/>
      </c>
      <c r="Q445" s="37">
        <f>IF(G445="N",COUNTIFS($F$5:$F$504,F445),"")</f>
        <v/>
      </c>
      <c r="R445" s="37">
        <f>IF(G445="N",COUNTIFS($F$5:$F$504,F445,$C$5:$C$504,C445)-1,"")</f>
        <v/>
      </c>
      <c r="S445" s="57">
        <f>IF(G445="N",LN(Q445),"")</f>
        <v/>
      </c>
      <c r="T445" s="57">
        <f>IF(G445="N",LN(1+R445),"")</f>
        <v/>
      </c>
      <c r="U445" s="39">
        <f>IF(AND(K445="Y",ISNUMBER(J445)),(1+L445)/(1+J445)-1,"")</f>
        <v/>
      </c>
      <c r="V445" s="57">
        <f>IF(ISNUMBER(U445),LN(1+U445),"")</f>
        <v/>
      </c>
      <c r="W445" s="57">
        <f>IF(ISNUMBER(V445),MAX(MIN(V445,Assumptions!$C$9),Assumptions!$B$9),"")</f>
        <v/>
      </c>
      <c r="X445" s="57">
        <f>IF(AND(K445="Y",ISNUMBER(J445)),LN(1+J445),"")</f>
        <v/>
      </c>
      <c r="Y445" s="57">
        <f>IF(ISNUMBER(X445),MAX(MIN(X445,Assumptions!$C$10),Assumptions!$B$10),"")</f>
        <v/>
      </c>
      <c r="Z445" s="57">
        <f>IF(ISNUMBER(W445),W445-AVERAGEIFS($W$5:$W$504,$C$5:$C$504,C445),"")</f>
        <v/>
      </c>
      <c r="AA445" s="57">
        <f>IF(ISNUMBER(Y445),Y445-AVERAGEIFS($Y$5:$Y$504,$C$5:$C$504,C445),"")</f>
        <v/>
      </c>
    </row>
    <row r="446" ht="15" customHeight="1" s="74">
      <c r="A446" s="56" t="inlineStr">
        <is>
          <t>APH</t>
        </is>
      </c>
      <c r="B446" s="56" t="inlineStr">
        <is>
          <t>Amphenol</t>
        </is>
      </c>
      <c r="C446" s="56" t="inlineStr">
        <is>
          <t>Information Technology</t>
        </is>
      </c>
      <c r="D446" s="56" t="inlineStr">
        <is>
          <t>Electronic Components</t>
        </is>
      </c>
      <c r="E446" s="56" t="inlineStr">
        <is>
          <t>Wallingford, Connecticut</t>
        </is>
      </c>
      <c r="F446" s="37">
        <f>IFERROR(VLOOKUP(E446,Metro_Map!$A$4:$B$187,2,FALSE()),E446)</f>
        <v/>
      </c>
      <c r="G446" s="37">
        <f>IF(F446="Foreign domicile","Y","N")</f>
        <v/>
      </c>
      <c r="H446" s="59" t="n">
        <v>32.13</v>
      </c>
      <c r="I446" s="59" t="n">
        <v>82.69</v>
      </c>
      <c r="J446" s="60" t="n">
        <v>1.328550933</v>
      </c>
      <c r="K446" s="37">
        <f>IF(AND(ISNUMBER(H446),ISNUMBER(I446)),"Y","N")</f>
        <v/>
      </c>
      <c r="L446" s="39">
        <f>IF(K446="Y",I446/H446-1,"")</f>
        <v/>
      </c>
      <c r="M446" s="57">
        <f>IF(K446="Y",LN(1+L446),"")</f>
        <v/>
      </c>
      <c r="N446" s="57">
        <f>IF(K446="Y",MAX(MIN(M446,Assumptions!$C$8),Assumptions!$B$8),"")</f>
        <v/>
      </c>
      <c r="O446" s="57">
        <f>IF(K446="Y",AVERAGEIFS($N$5:$N$504,$C$5:$C$504,C446),"")</f>
        <v/>
      </c>
      <c r="P446" s="57">
        <f>IF(K446="Y",N446-O446,"")</f>
        <v/>
      </c>
      <c r="Q446" s="37">
        <f>IF(G446="N",COUNTIFS($F$5:$F$504,F446),"")</f>
        <v/>
      </c>
      <c r="R446" s="37">
        <f>IF(G446="N",COUNTIFS($F$5:$F$504,F446,$C$5:$C$504,C446)-1,"")</f>
        <v/>
      </c>
      <c r="S446" s="57">
        <f>IF(G446="N",LN(Q446),"")</f>
        <v/>
      </c>
      <c r="T446" s="57">
        <f>IF(G446="N",LN(1+R446),"")</f>
        <v/>
      </c>
      <c r="U446" s="39">
        <f>IF(AND(K446="Y",ISNUMBER(J446)),(1+L446)/(1+J446)-1,"")</f>
        <v/>
      </c>
      <c r="V446" s="57">
        <f>IF(ISNUMBER(U446),LN(1+U446),"")</f>
        <v/>
      </c>
      <c r="W446" s="57">
        <f>IF(ISNUMBER(V446),MAX(MIN(V446,Assumptions!$C$9),Assumptions!$B$9),"")</f>
        <v/>
      </c>
      <c r="X446" s="57">
        <f>IF(AND(K446="Y",ISNUMBER(J446)),LN(1+J446),"")</f>
        <v/>
      </c>
      <c r="Y446" s="57">
        <f>IF(ISNUMBER(X446),MAX(MIN(X446,Assumptions!$C$10),Assumptions!$B$10),"")</f>
        <v/>
      </c>
      <c r="Z446" s="57">
        <f>IF(ISNUMBER(W446),W446-AVERAGEIFS($W$5:$W$504,$C$5:$C$504,C446),"")</f>
        <v/>
      </c>
      <c r="AA446" s="57">
        <f>IF(ISNUMBER(Y446),Y446-AVERAGEIFS($Y$5:$Y$504,$C$5:$C$504,C446),"")</f>
        <v/>
      </c>
    </row>
    <row r="447" ht="15" customHeight="1" s="74">
      <c r="A447" s="56" t="inlineStr">
        <is>
          <t>ZBH</t>
        </is>
      </c>
      <c r="B447" s="56" t="inlineStr">
        <is>
          <t>Zimmer Biomet</t>
        </is>
      </c>
      <c r="C447" s="56" t="inlineStr">
        <is>
          <t>Health Care</t>
        </is>
      </c>
      <c r="D447" s="56" t="inlineStr">
        <is>
          <t>Health Care Equipment</t>
        </is>
      </c>
      <c r="E447" s="56" t="inlineStr">
        <is>
          <t>Warsaw, Indiana</t>
        </is>
      </c>
      <c r="F447" s="37">
        <f>IFERROR(VLOOKUP(E447,Metro_Map!$A$4:$B$187,2,FALSE()),E447)</f>
        <v/>
      </c>
      <c r="G447" s="37">
        <f>IF(F447="Foreign domicile","Y","N")</f>
        <v/>
      </c>
      <c r="H447" s="59" t="n">
        <v>111.35</v>
      </c>
      <c r="I447" s="59" t="n">
        <v>91.77</v>
      </c>
      <c r="J447" s="60" t="n">
        <v>-0.133400661</v>
      </c>
      <c r="K447" s="37">
        <f>IF(AND(ISNUMBER(H447),ISNUMBER(I447)),"Y","N")</f>
        <v/>
      </c>
      <c r="L447" s="39">
        <f>IF(K447="Y",I447/H447-1,"")</f>
        <v/>
      </c>
      <c r="M447" s="57">
        <f>IF(K447="Y",LN(1+L447),"")</f>
        <v/>
      </c>
      <c r="N447" s="57">
        <f>IF(K447="Y",MAX(MIN(M447,Assumptions!$C$8),Assumptions!$B$8),"")</f>
        <v/>
      </c>
      <c r="O447" s="57">
        <f>IF(K447="Y",AVERAGEIFS($N$5:$N$504,$C$5:$C$504,C447),"")</f>
        <v/>
      </c>
      <c r="P447" s="57">
        <f>IF(K447="Y",N447-O447,"")</f>
        <v/>
      </c>
      <c r="Q447" s="37">
        <f>IF(G447="N",COUNTIFS($F$5:$F$504,F447),"")</f>
        <v/>
      </c>
      <c r="R447" s="37">
        <f>IF(G447="N",COUNTIFS($F$5:$F$504,F447,$C$5:$C$504,C447)-1,"")</f>
        <v/>
      </c>
      <c r="S447" s="57">
        <f>IF(G447="N",LN(Q447),"")</f>
        <v/>
      </c>
      <c r="T447" s="57">
        <f>IF(G447="N",LN(1+R447),"")</f>
        <v/>
      </c>
      <c r="U447" s="39">
        <f>IF(AND(K447="Y",ISNUMBER(J447)),(1+L447)/(1+J447)-1,"")</f>
        <v/>
      </c>
      <c r="V447" s="57">
        <f>IF(ISNUMBER(U447),LN(1+U447),"")</f>
        <v/>
      </c>
      <c r="W447" s="57">
        <f>IF(ISNUMBER(V447),MAX(MIN(V447,Assumptions!$C$9),Assumptions!$B$9),"")</f>
        <v/>
      </c>
      <c r="X447" s="57">
        <f>IF(AND(K447="Y",ISNUMBER(J447)),LN(1+J447),"")</f>
        <v/>
      </c>
      <c r="Y447" s="57">
        <f>IF(ISNUMBER(X447),MAX(MIN(X447,Assumptions!$C$10),Assumptions!$B$10),"")</f>
        <v/>
      </c>
      <c r="Z447" s="57">
        <f>IF(ISNUMBER(W447),W447-AVERAGEIFS($W$5:$W$504,$C$5:$C$504,C447),"")</f>
        <v/>
      </c>
      <c r="AA447" s="57">
        <f>IF(ISNUMBER(Y447),Y447-AVERAGEIFS($Y$5:$Y$504,$C$5:$C$504,C447),"")</f>
        <v/>
      </c>
    </row>
    <row r="448" ht="15" customHeight="1" s="74">
      <c r="A448" s="56" t="inlineStr">
        <is>
          <t>NKE</t>
        </is>
      </c>
      <c r="B448" s="56" t="inlineStr">
        <is>
          <t>Nike, Inc.</t>
        </is>
      </c>
      <c r="C448" s="56" t="inlineStr">
        <is>
          <t>Consumer Discretionary</t>
        </is>
      </c>
      <c r="D448" s="56" t="inlineStr">
        <is>
          <t>Apparel, Accessories &amp; Luxury Goods</t>
        </is>
      </c>
      <c r="E448" s="56" t="inlineStr">
        <is>
          <t>Washington County, Oregon</t>
        </is>
      </c>
      <c r="F448" s="37">
        <f>IFERROR(VLOOKUP(E448,Metro_Map!$A$4:$B$187,2,FALSE()),E448)</f>
        <v/>
      </c>
      <c r="G448" s="37">
        <f>IF(F448="Foreign domicile","Y","N")</f>
        <v/>
      </c>
      <c r="H448" s="59" t="n">
        <v>74.86</v>
      </c>
      <c r="I448" s="59" t="n">
        <v>35.3</v>
      </c>
      <c r="J448" s="60" t="n">
        <v>-0.5187227494</v>
      </c>
      <c r="K448" s="37">
        <f>IF(AND(ISNUMBER(H448),ISNUMBER(I448)),"Y","N")</f>
        <v/>
      </c>
      <c r="L448" s="39">
        <f>IF(K448="Y",I448/H448-1,"")</f>
        <v/>
      </c>
      <c r="M448" s="57">
        <f>IF(K448="Y",LN(1+L448),"")</f>
        <v/>
      </c>
      <c r="N448" s="57">
        <f>IF(K448="Y",MAX(MIN(M448,Assumptions!$C$8),Assumptions!$B$8),"")</f>
        <v/>
      </c>
      <c r="O448" s="57">
        <f>IF(K448="Y",AVERAGEIFS($N$5:$N$504,$C$5:$C$504,C448),"")</f>
        <v/>
      </c>
      <c r="P448" s="57">
        <f>IF(K448="Y",N448-O448,"")</f>
        <v/>
      </c>
      <c r="Q448" s="37">
        <f>IF(G448="N",COUNTIFS($F$5:$F$504,F448),"")</f>
        <v/>
      </c>
      <c r="R448" s="37">
        <f>IF(G448="N",COUNTIFS($F$5:$F$504,F448,$C$5:$C$504,C448)-1,"")</f>
        <v/>
      </c>
      <c r="S448" s="57">
        <f>IF(G448="N",LN(Q448),"")</f>
        <v/>
      </c>
      <c r="T448" s="57">
        <f>IF(G448="N",LN(1+R448),"")</f>
        <v/>
      </c>
      <c r="U448" s="39">
        <f>IF(AND(K448="Y",ISNUMBER(J448)),(1+L448)/(1+J448)-1,"")</f>
        <v/>
      </c>
      <c r="V448" s="57">
        <f>IF(ISNUMBER(U448),LN(1+U448),"")</f>
        <v/>
      </c>
      <c r="W448" s="57">
        <f>IF(ISNUMBER(V448),MAX(MIN(V448,Assumptions!$C$9),Assumptions!$B$9),"")</f>
        <v/>
      </c>
      <c r="X448" s="57">
        <f>IF(AND(K448="Y",ISNUMBER(J448)),LN(1+J448),"")</f>
        <v/>
      </c>
      <c r="Y448" s="57">
        <f>IF(ISNUMBER(X448),MAX(MIN(X448,Assumptions!$C$10),Assumptions!$B$10),"")</f>
        <v/>
      </c>
      <c r="Z448" s="57">
        <f>IF(ISNUMBER(W448),W448-AVERAGEIFS($W$5:$W$504,$C$5:$C$504,C448),"")</f>
        <v/>
      </c>
      <c r="AA448" s="57">
        <f>IF(ISNUMBER(Y448),Y448-AVERAGEIFS($Y$5:$Y$504,$C$5:$C$504,C448),"")</f>
        <v/>
      </c>
    </row>
    <row r="449" ht="15" customHeight="1" s="74">
      <c r="A449" s="56" t="inlineStr">
        <is>
          <t>AES</t>
        </is>
      </c>
      <c r="B449" s="56" t="inlineStr">
        <is>
          <t>AES Corporation</t>
        </is>
      </c>
      <c r="C449" s="56" t="inlineStr">
        <is>
          <t>Utilities</t>
        </is>
      </c>
      <c r="D449" s="56" t="inlineStr">
        <is>
          <t>Independent Power Producers &amp; Energy Traders</t>
        </is>
      </c>
      <c r="E449" s="56" t="inlineStr">
        <is>
          <t>Arlington, Virginia</t>
        </is>
      </c>
      <c r="F449" s="37">
        <f>IFERROR(VLOOKUP(E449,Metro_Map!$A$4:$B$187,2,FALSE()),E449)</f>
        <v/>
      </c>
      <c r="G449" s="37">
        <f>IF(F449="Foreign domicile","Y","N")</f>
        <v/>
      </c>
      <c r="H449" s="59" t="n">
        <v>17.79</v>
      </c>
      <c r="I449" s="59" t="n">
        <v>14.96</v>
      </c>
      <c r="J449" s="60" t="n">
        <v>-0.03546099291</v>
      </c>
      <c r="K449" s="37">
        <f>IF(AND(ISNUMBER(H449),ISNUMBER(I449)),"Y","N")</f>
        <v/>
      </c>
      <c r="L449" s="39">
        <f>IF(K449="Y",I449/H449-1,"")</f>
        <v/>
      </c>
      <c r="M449" s="57">
        <f>IF(K449="Y",LN(1+L449),"")</f>
        <v/>
      </c>
      <c r="N449" s="57">
        <f>IF(K449="Y",MAX(MIN(M449,Assumptions!$C$8),Assumptions!$B$8),"")</f>
        <v/>
      </c>
      <c r="O449" s="57">
        <f>IF(K449="Y",AVERAGEIFS($N$5:$N$504,$C$5:$C$504,C449),"")</f>
        <v/>
      </c>
      <c r="P449" s="57">
        <f>IF(K449="Y",N449-O449,"")</f>
        <v/>
      </c>
      <c r="Q449" s="37">
        <f>IF(G449="N",COUNTIFS($F$5:$F$504,F449),"")</f>
        <v/>
      </c>
      <c r="R449" s="37">
        <f>IF(G449="N",COUNTIFS($F$5:$F$504,F449,$C$5:$C$504,C449)-1,"")</f>
        <v/>
      </c>
      <c r="S449" s="57">
        <f>IF(G449="N",LN(Q449),"")</f>
        <v/>
      </c>
      <c r="T449" s="57">
        <f>IF(G449="N",LN(1+R449),"")</f>
        <v/>
      </c>
      <c r="U449" s="39">
        <f>IF(AND(K449="Y",ISNUMBER(J449)),(1+L449)/(1+J449)-1,"")</f>
        <v/>
      </c>
      <c r="V449" s="57">
        <f>IF(ISNUMBER(U449),LN(1+U449),"")</f>
        <v/>
      </c>
      <c r="W449" s="57">
        <f>IF(ISNUMBER(V449),MAX(MIN(V449,Assumptions!$C$9),Assumptions!$B$9),"")</f>
        <v/>
      </c>
      <c r="X449" s="57">
        <f>IF(AND(K449="Y",ISNUMBER(J449)),LN(1+J449),"")</f>
        <v/>
      </c>
      <c r="Y449" s="57">
        <f>IF(ISNUMBER(X449),MAX(MIN(X449,Assumptions!$C$10),Assumptions!$B$10),"")</f>
        <v/>
      </c>
      <c r="Z449" s="57">
        <f>IF(ISNUMBER(W449),W449-AVERAGEIFS($W$5:$W$504,$C$5:$C$504,C449),"")</f>
        <v/>
      </c>
      <c r="AA449" s="57">
        <f>IF(ISNUMBER(Y449),Y449-AVERAGEIFS($Y$5:$Y$504,$C$5:$C$504,C449),"")</f>
        <v/>
      </c>
    </row>
    <row r="450" ht="15" customHeight="1" s="74">
      <c r="A450" s="56" t="inlineStr">
        <is>
          <t>BA</t>
        </is>
      </c>
      <c r="B450" s="56" t="inlineStr">
        <is>
          <t>Boeing</t>
        </is>
      </c>
      <c r="C450" s="56" t="inlineStr">
        <is>
          <t>Industrials</t>
        </is>
      </c>
      <c r="D450" s="56" t="inlineStr">
        <is>
          <t>Aerospace &amp; Defense</t>
        </is>
      </c>
      <c r="E450" s="56" t="inlineStr">
        <is>
          <t>Arlington, Virginia</t>
        </is>
      </c>
      <c r="F450" s="37">
        <f>IFERROR(VLOOKUP(E450,Metro_Map!$A$4:$B$187,2,FALSE()),E450)</f>
        <v/>
      </c>
      <c r="G450" s="37">
        <f>IF(F450="Foreign domicile","Y","N")</f>
        <v/>
      </c>
      <c r="H450" s="59" t="n">
        <v>190.6</v>
      </c>
      <c r="I450" s="59" t="n">
        <v>184.66</v>
      </c>
      <c r="J450" s="60" t="n">
        <v>0.2394701987</v>
      </c>
      <c r="K450" s="37">
        <f>IF(AND(ISNUMBER(H450),ISNUMBER(I450)),"Y","N")</f>
        <v/>
      </c>
      <c r="L450" s="39">
        <f>IF(K450="Y",I450/H450-1,"")</f>
        <v/>
      </c>
      <c r="M450" s="57">
        <f>IF(K450="Y",LN(1+L450),"")</f>
        <v/>
      </c>
      <c r="N450" s="57">
        <f>IF(K450="Y",MAX(MIN(M450,Assumptions!$C$8),Assumptions!$B$8),"")</f>
        <v/>
      </c>
      <c r="O450" s="57">
        <f>IF(K450="Y",AVERAGEIFS($N$5:$N$504,$C$5:$C$504,C450),"")</f>
        <v/>
      </c>
      <c r="P450" s="57">
        <f>IF(K450="Y",N450-O450,"")</f>
        <v/>
      </c>
      <c r="Q450" s="37">
        <f>IF(G450="N",COUNTIFS($F$5:$F$504,F450),"")</f>
        <v/>
      </c>
      <c r="R450" s="37">
        <f>IF(G450="N",COUNTIFS($F$5:$F$504,F450,$C$5:$C$504,C450)-1,"")</f>
        <v/>
      </c>
      <c r="S450" s="57">
        <f>IF(G450="N",LN(Q450),"")</f>
        <v/>
      </c>
      <c r="T450" s="57">
        <f>IF(G450="N",LN(1+R450),"")</f>
        <v/>
      </c>
      <c r="U450" s="39">
        <f>IF(AND(K450="Y",ISNUMBER(J450)),(1+L450)/(1+J450)-1,"")</f>
        <v/>
      </c>
      <c r="V450" s="57">
        <f>IF(ISNUMBER(U450),LN(1+U450),"")</f>
        <v/>
      </c>
      <c r="W450" s="57">
        <f>IF(ISNUMBER(V450),MAX(MIN(V450,Assumptions!$C$9),Assumptions!$B$9),"")</f>
        <v/>
      </c>
      <c r="X450" s="57">
        <f>IF(AND(K450="Y",ISNUMBER(J450)),LN(1+J450),"")</f>
        <v/>
      </c>
      <c r="Y450" s="57">
        <f>IF(ISNUMBER(X450),MAX(MIN(X450,Assumptions!$C$10),Assumptions!$B$10),"")</f>
        <v/>
      </c>
      <c r="Z450" s="57">
        <f>IF(ISNUMBER(W450),W450-AVERAGEIFS($W$5:$W$504,$C$5:$C$504,C450),"")</f>
        <v/>
      </c>
      <c r="AA450" s="57">
        <f>IF(ISNUMBER(Y450),Y450-AVERAGEIFS($Y$5:$Y$504,$C$5:$C$504,C450),"")</f>
        <v/>
      </c>
    </row>
    <row r="451" ht="15" customHeight="1" s="74">
      <c r="A451" s="56" t="inlineStr">
        <is>
          <t>COF</t>
        </is>
      </c>
      <c r="B451" s="56" t="inlineStr">
        <is>
          <t>Capital One</t>
        </is>
      </c>
      <c r="C451" s="56" t="inlineStr">
        <is>
          <t>Financials</t>
        </is>
      </c>
      <c r="D451" s="56" t="inlineStr">
        <is>
          <t>Consumer Finance</t>
        </is>
      </c>
      <c r="E451" s="56" t="inlineStr">
        <is>
          <t>Tysons Corner, Virginia</t>
        </is>
      </c>
      <c r="F451" s="37">
        <f>IFERROR(VLOOKUP(E451,Metro_Map!$A$4:$B$187,2,FALSE()),E451)</f>
        <v/>
      </c>
      <c r="G451" s="37">
        <f>IF(F451="Foreign domicile","Y","N")</f>
        <v/>
      </c>
      <c r="H451" s="59" t="n">
        <v>151.4</v>
      </c>
      <c r="I451" s="59" t="n">
        <v>194.35</v>
      </c>
      <c r="J451" s="60" t="n">
        <v>0.2017464619</v>
      </c>
      <c r="K451" s="37">
        <f>IF(AND(ISNUMBER(H451),ISNUMBER(I451)),"Y","N")</f>
        <v/>
      </c>
      <c r="L451" s="39">
        <f>IF(K451="Y",I451/H451-1,"")</f>
        <v/>
      </c>
      <c r="M451" s="57">
        <f>IF(K451="Y",LN(1+L451),"")</f>
        <v/>
      </c>
      <c r="N451" s="57">
        <f>IF(K451="Y",MAX(MIN(M451,Assumptions!$C$8),Assumptions!$B$8),"")</f>
        <v/>
      </c>
      <c r="O451" s="57">
        <f>IF(K451="Y",AVERAGEIFS($N$5:$N$504,$C$5:$C$504,C451),"")</f>
        <v/>
      </c>
      <c r="P451" s="57">
        <f>IF(K451="Y",N451-O451,"")</f>
        <v/>
      </c>
      <c r="Q451" s="37">
        <f>IF(G451="N",COUNTIFS($F$5:$F$504,F451),"")</f>
        <v/>
      </c>
      <c r="R451" s="37">
        <f>IF(G451="N",COUNTIFS($F$5:$F$504,F451,$C$5:$C$504,C451)-1,"")</f>
        <v/>
      </c>
      <c r="S451" s="57">
        <f>IF(G451="N",LN(Q451),"")</f>
        <v/>
      </c>
      <c r="T451" s="57">
        <f>IF(G451="N",LN(1+R451),"")</f>
        <v/>
      </c>
      <c r="U451" s="39">
        <f>IF(AND(K451="Y",ISNUMBER(J451)),(1+L451)/(1+J451)-1,"")</f>
        <v/>
      </c>
      <c r="V451" s="57">
        <f>IF(ISNUMBER(U451),LN(1+U451),"")</f>
        <v/>
      </c>
      <c r="W451" s="57">
        <f>IF(ISNUMBER(V451),MAX(MIN(V451,Assumptions!$C$9),Assumptions!$B$9),"")</f>
        <v/>
      </c>
      <c r="X451" s="57">
        <f>IF(AND(K451="Y",ISNUMBER(J451)),LN(1+J451),"")</f>
        <v/>
      </c>
      <c r="Y451" s="57">
        <f>IF(ISNUMBER(X451),MAX(MIN(X451,Assumptions!$C$10),Assumptions!$B$10),"")</f>
        <v/>
      </c>
      <c r="Z451" s="57">
        <f>IF(ISNUMBER(W451),W451-AVERAGEIFS($W$5:$W$504,$C$5:$C$504,C451),"")</f>
        <v/>
      </c>
      <c r="AA451" s="57">
        <f>IF(ISNUMBER(Y451),Y451-AVERAGEIFS($Y$5:$Y$504,$C$5:$C$504,C451),"")</f>
        <v/>
      </c>
    </row>
    <row r="452" ht="15" customHeight="1" s="74">
      <c r="A452" s="56" t="inlineStr">
        <is>
          <t>CSGP</t>
        </is>
      </c>
      <c r="B452" s="56" t="inlineStr">
        <is>
          <t>CoStar Group</t>
        </is>
      </c>
      <c r="C452" s="56" t="inlineStr">
        <is>
          <t>Real Estate</t>
        </is>
      </c>
      <c r="D452" s="56" t="inlineStr">
        <is>
          <t>Real Estate Services</t>
        </is>
      </c>
      <c r="E452" s="56" t="inlineStr">
        <is>
          <t>Washington, D.C.</t>
        </is>
      </c>
      <c r="F452" s="37">
        <f>IFERROR(VLOOKUP(E452,Metro_Map!$A$4:$B$187,2,FALSE()),E452)</f>
        <v/>
      </c>
      <c r="G452" s="37">
        <f>IF(F452="Foreign domicile","Y","N")</f>
        <v/>
      </c>
      <c r="H452" s="59" t="n">
        <v>78.02</v>
      </c>
      <c r="I452" s="59" t="n">
        <v>30.11</v>
      </c>
      <c r="J452" s="60" t="n">
        <v>-0.5696840988</v>
      </c>
      <c r="K452" s="37">
        <f>IF(AND(ISNUMBER(H452),ISNUMBER(I452)),"Y","N")</f>
        <v/>
      </c>
      <c r="L452" s="39">
        <f>IF(K452="Y",I452/H452-1,"")</f>
        <v/>
      </c>
      <c r="M452" s="57">
        <f>IF(K452="Y",LN(1+L452),"")</f>
        <v/>
      </c>
      <c r="N452" s="57">
        <f>IF(K452="Y",MAX(MIN(M452,Assumptions!$C$8),Assumptions!$B$8),"")</f>
        <v/>
      </c>
      <c r="O452" s="57">
        <f>IF(K452="Y",AVERAGEIFS($N$5:$N$504,$C$5:$C$504,C452),"")</f>
        <v/>
      </c>
      <c r="P452" s="57">
        <f>IF(K452="Y",N452-O452,"")</f>
        <v/>
      </c>
      <c r="Q452" s="37">
        <f>IF(G452="N",COUNTIFS($F$5:$F$504,F452),"")</f>
        <v/>
      </c>
      <c r="R452" s="37">
        <f>IF(G452="N",COUNTIFS($F$5:$F$504,F452,$C$5:$C$504,C452)-1,"")</f>
        <v/>
      </c>
      <c r="S452" s="57">
        <f>IF(G452="N",LN(Q452),"")</f>
        <v/>
      </c>
      <c r="T452" s="57">
        <f>IF(G452="N",LN(1+R452),"")</f>
        <v/>
      </c>
      <c r="U452" s="39">
        <f>IF(AND(K452="Y",ISNUMBER(J452)),(1+L452)/(1+J452)-1,"")</f>
        <v/>
      </c>
      <c r="V452" s="57">
        <f>IF(ISNUMBER(U452),LN(1+U452),"")</f>
        <v/>
      </c>
      <c r="W452" s="57">
        <f>IF(ISNUMBER(V452),MAX(MIN(V452,Assumptions!$C$9),Assumptions!$B$9),"")</f>
        <v/>
      </c>
      <c r="X452" s="57">
        <f>IF(AND(K452="Y",ISNUMBER(J452)),LN(1+J452),"")</f>
        <v/>
      </c>
      <c r="Y452" s="57">
        <f>IF(ISNUMBER(X452),MAX(MIN(X452,Assumptions!$C$10),Assumptions!$B$10),"")</f>
        <v/>
      </c>
      <c r="Z452" s="57">
        <f>IF(ISNUMBER(W452),W452-AVERAGEIFS($W$5:$W$504,$C$5:$C$504,C452),"")</f>
        <v/>
      </c>
      <c r="AA452" s="57">
        <f>IF(ISNUMBER(Y452),Y452-AVERAGEIFS($Y$5:$Y$504,$C$5:$C$504,C452),"")</f>
        <v/>
      </c>
    </row>
    <row r="453" ht="15" customHeight="1" s="74">
      <c r="A453" s="56" t="inlineStr">
        <is>
          <t>DHR</t>
        </is>
      </c>
      <c r="B453" s="56" t="inlineStr">
        <is>
          <t>Danaher Corporation</t>
        </is>
      </c>
      <c r="C453" s="56" t="inlineStr">
        <is>
          <t>Health Care</t>
        </is>
      </c>
      <c r="D453" s="56" t="inlineStr">
        <is>
          <t>Life Sciences Tools &amp; Services</t>
        </is>
      </c>
      <c r="E453" s="56" t="inlineStr">
        <is>
          <t>Washington, D.C.</t>
        </is>
      </c>
      <c r="F453" s="37">
        <f>IFERROR(VLOOKUP(E453,Metro_Map!$A$4:$B$187,2,FALSE()),E453)</f>
        <v/>
      </c>
      <c r="G453" s="37">
        <f>IF(F453="Foreign domicile","Y","N")</f>
        <v/>
      </c>
      <c r="H453" s="59" t="n">
        <v>277.08</v>
      </c>
      <c r="I453" s="59" t="n">
        <v>224.69</v>
      </c>
      <c r="J453" s="60" t="n">
        <v>-0.06898068541000001</v>
      </c>
      <c r="K453" s="37">
        <f>IF(AND(ISNUMBER(H453),ISNUMBER(I453)),"Y","N")</f>
        <v/>
      </c>
      <c r="L453" s="39">
        <f>IF(K453="Y",I453/H453-1,"")</f>
        <v/>
      </c>
      <c r="M453" s="57">
        <f>IF(K453="Y",LN(1+L453),"")</f>
        <v/>
      </c>
      <c r="N453" s="57">
        <f>IF(K453="Y",MAX(MIN(M453,Assumptions!$C$8),Assumptions!$B$8),"")</f>
        <v/>
      </c>
      <c r="O453" s="57">
        <f>IF(K453="Y",AVERAGEIFS($N$5:$N$504,$C$5:$C$504,C453),"")</f>
        <v/>
      </c>
      <c r="P453" s="57">
        <f>IF(K453="Y",N453-O453,"")</f>
        <v/>
      </c>
      <c r="Q453" s="37">
        <f>IF(G453="N",COUNTIFS($F$5:$F$504,F453),"")</f>
        <v/>
      </c>
      <c r="R453" s="37">
        <f>IF(G453="N",COUNTIFS($F$5:$F$504,F453,$C$5:$C$504,C453)-1,"")</f>
        <v/>
      </c>
      <c r="S453" s="57">
        <f>IF(G453="N",LN(Q453),"")</f>
        <v/>
      </c>
      <c r="T453" s="57">
        <f>IF(G453="N",LN(1+R453),"")</f>
        <v/>
      </c>
      <c r="U453" s="39">
        <f>IF(AND(K453="Y",ISNUMBER(J453)),(1+L453)/(1+J453)-1,"")</f>
        <v/>
      </c>
      <c r="V453" s="57">
        <f>IF(ISNUMBER(U453),LN(1+U453),"")</f>
        <v/>
      </c>
      <c r="W453" s="57">
        <f>IF(ISNUMBER(V453),MAX(MIN(V453,Assumptions!$C$9),Assumptions!$B$9),"")</f>
        <v/>
      </c>
      <c r="X453" s="57">
        <f>IF(AND(K453="Y",ISNUMBER(J453)),LN(1+J453),"")</f>
        <v/>
      </c>
      <c r="Y453" s="57">
        <f>IF(ISNUMBER(X453),MAX(MIN(X453,Assumptions!$C$10),Assumptions!$B$10),"")</f>
        <v/>
      </c>
      <c r="Z453" s="57">
        <f>IF(ISNUMBER(W453),W453-AVERAGEIFS($W$5:$W$504,$C$5:$C$504,C453),"")</f>
        <v/>
      </c>
      <c r="AA453" s="57">
        <f>IF(ISNUMBER(Y453),Y453-AVERAGEIFS($Y$5:$Y$504,$C$5:$C$504,C453),"")</f>
        <v/>
      </c>
    </row>
    <row r="454" ht="15" customHeight="1" s="74">
      <c r="A454" s="56" t="inlineStr">
        <is>
          <t>FRT</t>
        </is>
      </c>
      <c r="B454" s="56" t="inlineStr">
        <is>
          <t>Federal Realty</t>
        </is>
      </c>
      <c r="C454" s="56" t="inlineStr">
        <is>
          <t>Real Estate</t>
        </is>
      </c>
      <c r="D454" s="56" t="inlineStr">
        <is>
          <t>Retail REITs</t>
        </is>
      </c>
      <c r="E454" s="56" t="inlineStr">
        <is>
          <t>Rockville, Maryland</t>
        </is>
      </c>
      <c r="F454" s="37">
        <f>IFERROR(VLOOKUP(E454,Metro_Map!$A$4:$B$187,2,FALSE()),E454)</f>
        <v/>
      </c>
      <c r="G454" s="37">
        <f>IF(F454="Foreign domicile","Y","N")</f>
        <v/>
      </c>
      <c r="H454" s="59" t="n">
        <v>111.65</v>
      </c>
      <c r="I454" s="59" t="n">
        <v>104.94</v>
      </c>
      <c r="J454" s="60" t="n">
        <v>-0.07676074914</v>
      </c>
      <c r="K454" s="37">
        <f>IF(AND(ISNUMBER(H454),ISNUMBER(I454)),"Y","N")</f>
        <v/>
      </c>
      <c r="L454" s="39">
        <f>IF(K454="Y",I454/H454-1,"")</f>
        <v/>
      </c>
      <c r="M454" s="57">
        <f>IF(K454="Y",LN(1+L454),"")</f>
        <v/>
      </c>
      <c r="N454" s="57">
        <f>IF(K454="Y",MAX(MIN(M454,Assumptions!$C$8),Assumptions!$B$8),"")</f>
        <v/>
      </c>
      <c r="O454" s="57">
        <f>IF(K454="Y",AVERAGEIFS($N$5:$N$504,$C$5:$C$504,C454),"")</f>
        <v/>
      </c>
      <c r="P454" s="57">
        <f>IF(K454="Y",N454-O454,"")</f>
        <v/>
      </c>
      <c r="Q454" s="37">
        <f>IF(G454="N",COUNTIFS($F$5:$F$504,F454),"")</f>
        <v/>
      </c>
      <c r="R454" s="37">
        <f>IF(G454="N",COUNTIFS($F$5:$F$504,F454,$C$5:$C$504,C454)-1,"")</f>
        <v/>
      </c>
      <c r="S454" s="57">
        <f>IF(G454="N",LN(Q454),"")</f>
        <v/>
      </c>
      <c r="T454" s="57">
        <f>IF(G454="N",LN(1+R454),"")</f>
        <v/>
      </c>
      <c r="U454" s="39">
        <f>IF(AND(K454="Y",ISNUMBER(J454)),(1+L454)/(1+J454)-1,"")</f>
        <v/>
      </c>
      <c r="V454" s="57">
        <f>IF(ISNUMBER(U454),LN(1+U454),"")</f>
        <v/>
      </c>
      <c r="W454" s="57">
        <f>IF(ISNUMBER(V454),MAX(MIN(V454,Assumptions!$C$9),Assumptions!$B$9),"")</f>
        <v/>
      </c>
      <c r="X454" s="57">
        <f>IF(AND(K454="Y",ISNUMBER(J454)),LN(1+J454),"")</f>
        <v/>
      </c>
      <c r="Y454" s="57">
        <f>IF(ISNUMBER(X454),MAX(MIN(X454,Assumptions!$C$10),Assumptions!$B$10),"")</f>
        <v/>
      </c>
      <c r="Z454" s="57">
        <f>IF(ISNUMBER(W454),W454-AVERAGEIFS($W$5:$W$504,$C$5:$C$504,C454),"")</f>
        <v/>
      </c>
      <c r="AA454" s="57">
        <f>IF(ISNUMBER(Y454),Y454-AVERAGEIFS($Y$5:$Y$504,$C$5:$C$504,C454),"")</f>
        <v/>
      </c>
    </row>
    <row r="455" ht="15" customHeight="1" s="74">
      <c r="A455" s="56" t="inlineStr">
        <is>
          <t>HLT</t>
        </is>
      </c>
      <c r="B455" s="56" t="inlineStr">
        <is>
          <t>Hilton Worldwide</t>
        </is>
      </c>
      <c r="C455" s="56" t="inlineStr">
        <is>
          <t>Consumer Discretionary</t>
        </is>
      </c>
      <c r="D455" s="56" t="inlineStr">
        <is>
          <t>Hotels, Resorts &amp; Cruise Lines</t>
        </is>
      </c>
      <c r="E455" s="56" t="inlineStr">
        <is>
          <t>Tysons Corner, Virginia</t>
        </is>
      </c>
      <c r="F455" s="37">
        <f>IFERROR(VLOOKUP(E455,Metro_Map!$A$4:$B$187,2,FALSE()),E455)</f>
        <v/>
      </c>
      <c r="G455" s="37">
        <f>IF(F455="Foreign domicile","Y","N")</f>
        <v/>
      </c>
      <c r="H455" s="59" t="n">
        <v>214.67</v>
      </c>
      <c r="I455" s="59" t="n">
        <v>328</v>
      </c>
      <c r="J455" s="60" t="n">
        <v>0.4567366858</v>
      </c>
      <c r="K455" s="37">
        <f>IF(AND(ISNUMBER(H455),ISNUMBER(I455)),"Y","N")</f>
        <v/>
      </c>
      <c r="L455" s="39">
        <f>IF(K455="Y",I455/H455-1,"")</f>
        <v/>
      </c>
      <c r="M455" s="57">
        <f>IF(K455="Y",LN(1+L455),"")</f>
        <v/>
      </c>
      <c r="N455" s="57">
        <f>IF(K455="Y",MAX(MIN(M455,Assumptions!$C$8),Assumptions!$B$8),"")</f>
        <v/>
      </c>
      <c r="O455" s="57">
        <f>IF(K455="Y",AVERAGEIFS($N$5:$N$504,$C$5:$C$504,C455),"")</f>
        <v/>
      </c>
      <c r="P455" s="57">
        <f>IF(K455="Y",N455-O455,"")</f>
        <v/>
      </c>
      <c r="Q455" s="37">
        <f>IF(G455="N",COUNTIFS($F$5:$F$504,F455),"")</f>
        <v/>
      </c>
      <c r="R455" s="37">
        <f>IF(G455="N",COUNTIFS($F$5:$F$504,F455,$C$5:$C$504,C455)-1,"")</f>
        <v/>
      </c>
      <c r="S455" s="57">
        <f>IF(G455="N",LN(Q455),"")</f>
        <v/>
      </c>
      <c r="T455" s="57">
        <f>IF(G455="N",LN(1+R455),"")</f>
        <v/>
      </c>
      <c r="U455" s="39">
        <f>IF(AND(K455="Y",ISNUMBER(J455)),(1+L455)/(1+J455)-1,"")</f>
        <v/>
      </c>
      <c r="V455" s="57">
        <f>IF(ISNUMBER(U455),LN(1+U455),"")</f>
        <v/>
      </c>
      <c r="W455" s="57">
        <f>IF(ISNUMBER(V455),MAX(MIN(V455,Assumptions!$C$9),Assumptions!$B$9),"")</f>
        <v/>
      </c>
      <c r="X455" s="57">
        <f>IF(AND(K455="Y",ISNUMBER(J455)),LN(1+J455),"")</f>
        <v/>
      </c>
      <c r="Y455" s="57">
        <f>IF(ISNUMBER(X455),MAX(MIN(X455,Assumptions!$C$10),Assumptions!$B$10),"")</f>
        <v/>
      </c>
      <c r="Z455" s="57">
        <f>IF(ISNUMBER(W455),W455-AVERAGEIFS($W$5:$W$504,$C$5:$C$504,C455),"")</f>
        <v/>
      </c>
      <c r="AA455" s="57">
        <f>IF(ISNUMBER(Y455),Y455-AVERAGEIFS($Y$5:$Y$504,$C$5:$C$504,C455),"")</f>
        <v/>
      </c>
    </row>
    <row r="456" ht="15" customHeight="1" s="74">
      <c r="A456" s="56" t="inlineStr">
        <is>
          <t>HST</t>
        </is>
      </c>
      <c r="B456" s="56" t="inlineStr">
        <is>
          <t>Host Hotels &amp; Resorts</t>
        </is>
      </c>
      <c r="C456" s="56" t="inlineStr">
        <is>
          <t>Real Estate</t>
        </is>
      </c>
      <c r="D456" s="56" t="inlineStr">
        <is>
          <t>Hotel &amp; Resort REITs</t>
        </is>
      </c>
      <c r="E456" s="56" t="inlineStr">
        <is>
          <t>Bethesda, Maryland</t>
        </is>
      </c>
      <c r="F456" s="37">
        <f>IFERROR(VLOOKUP(E456,Metro_Map!$A$4:$B$187,2,FALSE()),E456)</f>
        <v/>
      </c>
      <c r="G456" s="37">
        <f>IF(F456="Foreign domicile","Y","N")</f>
        <v/>
      </c>
      <c r="H456" s="59" t="n">
        <v>17.51</v>
      </c>
      <c r="I456" s="59" t="n">
        <v>22.93</v>
      </c>
      <c r="J456" s="60" t="n">
        <v>0.3467422096</v>
      </c>
      <c r="K456" s="37">
        <f>IF(AND(ISNUMBER(H456),ISNUMBER(I456)),"Y","N")</f>
        <v/>
      </c>
      <c r="L456" s="39">
        <f>IF(K456="Y",I456/H456-1,"")</f>
        <v/>
      </c>
      <c r="M456" s="57">
        <f>IF(K456="Y",LN(1+L456),"")</f>
        <v/>
      </c>
      <c r="N456" s="57">
        <f>IF(K456="Y",MAX(MIN(M456,Assumptions!$C$8),Assumptions!$B$8),"")</f>
        <v/>
      </c>
      <c r="O456" s="57">
        <f>IF(K456="Y",AVERAGEIFS($N$5:$N$504,$C$5:$C$504,C456),"")</f>
        <v/>
      </c>
      <c r="P456" s="57">
        <f>IF(K456="Y",N456-O456,"")</f>
        <v/>
      </c>
      <c r="Q456" s="37">
        <f>IF(G456="N",COUNTIFS($F$5:$F$504,F456),"")</f>
        <v/>
      </c>
      <c r="R456" s="37">
        <f>IF(G456="N",COUNTIFS($F$5:$F$504,F456,$C$5:$C$504,C456)-1,"")</f>
        <v/>
      </c>
      <c r="S456" s="57">
        <f>IF(G456="N",LN(Q456),"")</f>
        <v/>
      </c>
      <c r="T456" s="57">
        <f>IF(G456="N",LN(1+R456),"")</f>
        <v/>
      </c>
      <c r="U456" s="39">
        <f>IF(AND(K456="Y",ISNUMBER(J456)),(1+L456)/(1+J456)-1,"")</f>
        <v/>
      </c>
      <c r="V456" s="57">
        <f>IF(ISNUMBER(U456),LN(1+U456),"")</f>
        <v/>
      </c>
      <c r="W456" s="57">
        <f>IF(ISNUMBER(V456),MAX(MIN(V456,Assumptions!$C$9),Assumptions!$B$9),"")</f>
        <v/>
      </c>
      <c r="X456" s="57">
        <f>IF(AND(K456="Y",ISNUMBER(J456)),LN(1+J456),"")</f>
        <v/>
      </c>
      <c r="Y456" s="57">
        <f>IF(ISNUMBER(X456),MAX(MIN(X456,Assumptions!$C$10),Assumptions!$B$10),"")</f>
        <v/>
      </c>
      <c r="Z456" s="57">
        <f>IF(ISNUMBER(W456),W456-AVERAGEIFS($W$5:$W$504,$C$5:$C$504,C456),"")</f>
        <v/>
      </c>
      <c r="AA456" s="57">
        <f>IF(ISNUMBER(Y456),Y456-AVERAGEIFS($Y$5:$Y$504,$C$5:$C$504,C456),"")</f>
        <v/>
      </c>
    </row>
    <row r="457" ht="15" customHeight="1" s="74">
      <c r="A457" s="56" t="inlineStr">
        <is>
          <t>LDOS</t>
        </is>
      </c>
      <c r="B457" s="56" t="inlineStr">
        <is>
          <t>Leidos</t>
        </is>
      </c>
      <c r="C457" s="56" t="inlineStr">
        <is>
          <t>Industrials</t>
        </is>
      </c>
      <c r="D457" s="56" t="inlineStr">
        <is>
          <t>Diversified Support Services</t>
        </is>
      </c>
      <c r="E457" s="56" t="inlineStr">
        <is>
          <t>Reston, Virginia</t>
        </is>
      </c>
      <c r="F457" s="37">
        <f>IFERROR(VLOOKUP(E457,Metro_Map!$A$4:$B$187,2,FALSE()),E457)</f>
        <v/>
      </c>
      <c r="G457" s="37">
        <f>IF(F457="Foreign domicile","Y","N")</f>
        <v/>
      </c>
      <c r="H457" s="59" t="n">
        <v>144.4</v>
      </c>
      <c r="I457" s="59" t="n">
        <v>120.59</v>
      </c>
      <c r="J457" s="60" t="n">
        <v>-0.3550797075</v>
      </c>
      <c r="K457" s="37">
        <f>IF(AND(ISNUMBER(H457),ISNUMBER(I457)),"Y","N")</f>
        <v/>
      </c>
      <c r="L457" s="39">
        <f>IF(K457="Y",I457/H457-1,"")</f>
        <v/>
      </c>
      <c r="M457" s="57">
        <f>IF(K457="Y",LN(1+L457),"")</f>
        <v/>
      </c>
      <c r="N457" s="57">
        <f>IF(K457="Y",MAX(MIN(M457,Assumptions!$C$8),Assumptions!$B$8),"")</f>
        <v/>
      </c>
      <c r="O457" s="57">
        <f>IF(K457="Y",AVERAGEIFS($N$5:$N$504,$C$5:$C$504,C457),"")</f>
        <v/>
      </c>
      <c r="P457" s="57">
        <f>IF(K457="Y",N457-O457,"")</f>
        <v/>
      </c>
      <c r="Q457" s="37">
        <f>IF(G457="N",COUNTIFS($F$5:$F$504,F457),"")</f>
        <v/>
      </c>
      <c r="R457" s="37">
        <f>IF(G457="N",COUNTIFS($F$5:$F$504,F457,$C$5:$C$504,C457)-1,"")</f>
        <v/>
      </c>
      <c r="S457" s="57">
        <f>IF(G457="N",LN(Q457),"")</f>
        <v/>
      </c>
      <c r="T457" s="57">
        <f>IF(G457="N",LN(1+R457),"")</f>
        <v/>
      </c>
      <c r="U457" s="39">
        <f>IF(AND(K457="Y",ISNUMBER(J457)),(1+L457)/(1+J457)-1,"")</f>
        <v/>
      </c>
      <c r="V457" s="57">
        <f>IF(ISNUMBER(U457),LN(1+U457),"")</f>
        <v/>
      </c>
      <c r="W457" s="57">
        <f>IF(ISNUMBER(V457),MAX(MIN(V457,Assumptions!$C$9),Assumptions!$B$9),"")</f>
        <v/>
      </c>
      <c r="X457" s="57">
        <f>IF(AND(K457="Y",ISNUMBER(J457)),LN(1+J457),"")</f>
        <v/>
      </c>
      <c r="Y457" s="57">
        <f>IF(ISNUMBER(X457),MAX(MIN(X457,Assumptions!$C$10),Assumptions!$B$10),"")</f>
        <v/>
      </c>
      <c r="Z457" s="57">
        <f>IF(ISNUMBER(W457),W457-AVERAGEIFS($W$5:$W$504,$C$5:$C$504,C457),"")</f>
        <v/>
      </c>
      <c r="AA457" s="57">
        <f>IF(ISNUMBER(Y457),Y457-AVERAGEIFS($Y$5:$Y$504,$C$5:$C$504,C457),"")</f>
        <v/>
      </c>
    </row>
    <row r="458" ht="15" customHeight="1" s="74">
      <c r="A458" s="56" t="inlineStr">
        <is>
          <t>LMT</t>
        </is>
      </c>
      <c r="B458" s="56" t="inlineStr">
        <is>
          <t>Lockheed Martin</t>
        </is>
      </c>
      <c r="C458" s="56" t="inlineStr">
        <is>
          <t>Industrials</t>
        </is>
      </c>
      <c r="D458" s="56" t="inlineStr">
        <is>
          <t>Aerospace &amp; Defense</t>
        </is>
      </c>
      <c r="E458" s="56" t="inlineStr">
        <is>
          <t>Bethesda, Maryland</t>
        </is>
      </c>
      <c r="F458" s="37">
        <f>IFERROR(VLOOKUP(E458,Metro_Map!$A$4:$B$187,2,FALSE()),E458)</f>
        <v/>
      </c>
      <c r="G458" s="37">
        <f>IF(F458="Foreign domicile","Y","N")</f>
        <v/>
      </c>
      <c r="H458" s="59" t="n">
        <v>541.92</v>
      </c>
      <c r="I458" s="59" t="n">
        <v>522.23</v>
      </c>
      <c r="J458" s="60" t="n">
        <v>-0.02684956561</v>
      </c>
      <c r="K458" s="37">
        <f>IF(AND(ISNUMBER(H458),ISNUMBER(I458)),"Y","N")</f>
        <v/>
      </c>
      <c r="L458" s="39">
        <f>IF(K458="Y",I458/H458-1,"")</f>
        <v/>
      </c>
      <c r="M458" s="57">
        <f>IF(K458="Y",LN(1+L458),"")</f>
        <v/>
      </c>
      <c r="N458" s="57">
        <f>IF(K458="Y",MAX(MIN(M458,Assumptions!$C$8),Assumptions!$B$8),"")</f>
        <v/>
      </c>
      <c r="O458" s="57">
        <f>IF(K458="Y",AVERAGEIFS($N$5:$N$504,$C$5:$C$504,C458),"")</f>
        <v/>
      </c>
      <c r="P458" s="57">
        <f>IF(K458="Y",N458-O458,"")</f>
        <v/>
      </c>
      <c r="Q458" s="37">
        <f>IF(G458="N",COUNTIFS($F$5:$F$504,F458),"")</f>
        <v/>
      </c>
      <c r="R458" s="37">
        <f>IF(G458="N",COUNTIFS($F$5:$F$504,F458,$C$5:$C$504,C458)-1,"")</f>
        <v/>
      </c>
      <c r="S458" s="57">
        <f>IF(G458="N",LN(Q458),"")</f>
        <v/>
      </c>
      <c r="T458" s="57">
        <f>IF(G458="N",LN(1+R458),"")</f>
        <v/>
      </c>
      <c r="U458" s="39">
        <f>IF(AND(K458="Y",ISNUMBER(J458)),(1+L458)/(1+J458)-1,"")</f>
        <v/>
      </c>
      <c r="V458" s="57">
        <f>IF(ISNUMBER(U458),LN(1+U458),"")</f>
        <v/>
      </c>
      <c r="W458" s="57">
        <f>IF(ISNUMBER(V458),MAX(MIN(V458,Assumptions!$C$9),Assumptions!$B$9),"")</f>
        <v/>
      </c>
      <c r="X458" s="57">
        <f>IF(AND(K458="Y",ISNUMBER(J458)),LN(1+J458),"")</f>
        <v/>
      </c>
      <c r="Y458" s="57">
        <f>IF(ISNUMBER(X458),MAX(MIN(X458,Assumptions!$C$10),Assumptions!$B$10),"")</f>
        <v/>
      </c>
      <c r="Z458" s="57">
        <f>IF(ISNUMBER(W458),W458-AVERAGEIFS($W$5:$W$504,$C$5:$C$504,C458),"")</f>
        <v/>
      </c>
      <c r="AA458" s="57">
        <f>IF(ISNUMBER(Y458),Y458-AVERAGEIFS($Y$5:$Y$504,$C$5:$C$504,C458),"")</f>
        <v/>
      </c>
    </row>
    <row r="459" ht="15" customHeight="1" s="74">
      <c r="A459" s="56" t="inlineStr">
        <is>
          <t>MAR</t>
        </is>
      </c>
      <c r="B459" s="56" t="inlineStr">
        <is>
          <t>Marriott International</t>
        </is>
      </c>
      <c r="C459" s="56" t="inlineStr">
        <is>
          <t>Consumer Discretionary</t>
        </is>
      </c>
      <c r="D459" s="56" t="inlineStr">
        <is>
          <t>Hotels, Resorts &amp; Cruise Lines</t>
        </is>
      </c>
      <c r="E459" s="56" t="inlineStr">
        <is>
          <t>Bethesda, Maryland</t>
        </is>
      </c>
      <c r="F459" s="37">
        <f>IFERROR(VLOOKUP(E459,Metro_Map!$A$4:$B$187,2,FALSE()),E459)</f>
        <v/>
      </c>
      <c r="G459" s="37">
        <f>IF(F459="Foreign domicile","Y","N")</f>
        <v/>
      </c>
      <c r="H459" s="59" t="n">
        <v>227.3</v>
      </c>
      <c r="I459" s="59" t="n">
        <v>371.82</v>
      </c>
      <c r="J459" s="60" t="n">
        <v>0.4922205962</v>
      </c>
      <c r="K459" s="37">
        <f>IF(AND(ISNUMBER(H459),ISNUMBER(I459)),"Y","N")</f>
        <v/>
      </c>
      <c r="L459" s="39">
        <f>IF(K459="Y",I459/H459-1,"")</f>
        <v/>
      </c>
      <c r="M459" s="57">
        <f>IF(K459="Y",LN(1+L459),"")</f>
        <v/>
      </c>
      <c r="N459" s="57">
        <f>IF(K459="Y",MAX(MIN(M459,Assumptions!$C$8),Assumptions!$B$8),"")</f>
        <v/>
      </c>
      <c r="O459" s="57">
        <f>IF(K459="Y",AVERAGEIFS($N$5:$N$504,$C$5:$C$504,C459),"")</f>
        <v/>
      </c>
      <c r="P459" s="57">
        <f>IF(K459="Y",N459-O459,"")</f>
        <v/>
      </c>
      <c r="Q459" s="37">
        <f>IF(G459="N",COUNTIFS($F$5:$F$504,F459),"")</f>
        <v/>
      </c>
      <c r="R459" s="37">
        <f>IF(G459="N",COUNTIFS($F$5:$F$504,F459,$C$5:$C$504,C459)-1,"")</f>
        <v/>
      </c>
      <c r="S459" s="57">
        <f>IF(G459="N",LN(Q459),"")</f>
        <v/>
      </c>
      <c r="T459" s="57">
        <f>IF(G459="N",LN(1+R459),"")</f>
        <v/>
      </c>
      <c r="U459" s="39">
        <f>IF(AND(K459="Y",ISNUMBER(J459)),(1+L459)/(1+J459)-1,"")</f>
        <v/>
      </c>
      <c r="V459" s="57">
        <f>IF(ISNUMBER(U459),LN(1+U459),"")</f>
        <v/>
      </c>
      <c r="W459" s="57">
        <f>IF(ISNUMBER(V459),MAX(MIN(V459,Assumptions!$C$9),Assumptions!$B$9),"")</f>
        <v/>
      </c>
      <c r="X459" s="57">
        <f>IF(AND(K459="Y",ISNUMBER(J459)),LN(1+J459),"")</f>
        <v/>
      </c>
      <c r="Y459" s="57">
        <f>IF(ISNUMBER(X459),MAX(MIN(X459,Assumptions!$C$10),Assumptions!$B$10),"")</f>
        <v/>
      </c>
      <c r="Z459" s="57">
        <f>IF(ISNUMBER(W459),W459-AVERAGEIFS($W$5:$W$504,$C$5:$C$504,C459),"")</f>
        <v/>
      </c>
      <c r="AA459" s="57">
        <f>IF(ISNUMBER(Y459),Y459-AVERAGEIFS($Y$5:$Y$504,$C$5:$C$504,C459),"")</f>
        <v/>
      </c>
    </row>
    <row r="460" ht="15" customHeight="1" s="74">
      <c r="A460" s="56" t="inlineStr">
        <is>
          <t>NOC</t>
        </is>
      </c>
      <c r="B460" s="56" t="inlineStr">
        <is>
          <t>Northrop Grumman</t>
        </is>
      </c>
      <c r="C460" s="56" t="inlineStr">
        <is>
          <t>Industrials</t>
        </is>
      </c>
      <c r="D460" s="56" t="inlineStr">
        <is>
          <t>Aerospace &amp; Defense</t>
        </is>
      </c>
      <c r="E460" s="56" t="inlineStr">
        <is>
          <t>West Falls Church, Virginia</t>
        </is>
      </c>
      <c r="F460" s="37">
        <f>IFERROR(VLOOKUP(E460,Metro_Map!$A$4:$B$187,2,FALSE()),E460)</f>
        <v/>
      </c>
      <c r="G460" s="37">
        <f>IF(F460="Foreign domicile","Y","N")</f>
        <v/>
      </c>
      <c r="H460" s="59" t="n">
        <v>484.32</v>
      </c>
      <c r="I460" s="59" t="n">
        <v>495.69</v>
      </c>
      <c r="J460" s="60" t="n">
        <v>-0.02994735816</v>
      </c>
      <c r="K460" s="37">
        <f>IF(AND(ISNUMBER(H460),ISNUMBER(I460)),"Y","N")</f>
        <v/>
      </c>
      <c r="L460" s="39">
        <f>IF(K460="Y",I460/H460-1,"")</f>
        <v/>
      </c>
      <c r="M460" s="57">
        <f>IF(K460="Y",LN(1+L460),"")</f>
        <v/>
      </c>
      <c r="N460" s="57">
        <f>IF(K460="Y",MAX(MIN(M460,Assumptions!$C$8),Assumptions!$B$8),"")</f>
        <v/>
      </c>
      <c r="O460" s="57">
        <f>IF(K460="Y",AVERAGEIFS($N$5:$N$504,$C$5:$C$504,C460),"")</f>
        <v/>
      </c>
      <c r="P460" s="57">
        <f>IF(K460="Y",N460-O460,"")</f>
        <v/>
      </c>
      <c r="Q460" s="37">
        <f>IF(G460="N",COUNTIFS($F$5:$F$504,F460),"")</f>
        <v/>
      </c>
      <c r="R460" s="37">
        <f>IF(G460="N",COUNTIFS($F$5:$F$504,F460,$C$5:$C$504,C460)-1,"")</f>
        <v/>
      </c>
      <c r="S460" s="57">
        <f>IF(G460="N",LN(Q460),"")</f>
        <v/>
      </c>
      <c r="T460" s="57">
        <f>IF(G460="N",LN(1+R460),"")</f>
        <v/>
      </c>
      <c r="U460" s="39">
        <f>IF(AND(K460="Y",ISNUMBER(J460)),(1+L460)/(1+J460)-1,"")</f>
        <v/>
      </c>
      <c r="V460" s="57">
        <f>IF(ISNUMBER(U460),LN(1+U460),"")</f>
        <v/>
      </c>
      <c r="W460" s="57">
        <f>IF(ISNUMBER(V460),MAX(MIN(V460,Assumptions!$C$9),Assumptions!$B$9),"")</f>
        <v/>
      </c>
      <c r="X460" s="57">
        <f>IF(AND(K460="Y",ISNUMBER(J460)),LN(1+J460),"")</f>
        <v/>
      </c>
      <c r="Y460" s="57">
        <f>IF(ISNUMBER(X460),MAX(MIN(X460,Assumptions!$C$10),Assumptions!$B$10),"")</f>
        <v/>
      </c>
      <c r="Z460" s="57">
        <f>IF(ISNUMBER(W460),W460-AVERAGEIFS($W$5:$W$504,$C$5:$C$504,C460),"")</f>
        <v/>
      </c>
      <c r="AA460" s="57">
        <f>IF(ISNUMBER(Y460),Y460-AVERAGEIFS($Y$5:$Y$504,$C$5:$C$504,C460),"")</f>
        <v/>
      </c>
    </row>
    <row r="461" ht="15" customHeight="1" s="74">
      <c r="A461" s="56" t="inlineStr">
        <is>
          <t>NVR</t>
        </is>
      </c>
      <c r="B461" s="56" t="inlineStr">
        <is>
          <t>NVR, Inc.</t>
        </is>
      </c>
      <c r="C461" s="56" t="inlineStr">
        <is>
          <t>Consumer Discretionary</t>
        </is>
      </c>
      <c r="D461" s="56" t="inlineStr">
        <is>
          <t>Homebuilding</t>
        </is>
      </c>
      <c r="E461" s="56" t="inlineStr">
        <is>
          <t>Reston, Virginia</t>
        </is>
      </c>
      <c r="F461" s="37">
        <f>IFERROR(VLOOKUP(E461,Metro_Map!$A$4:$B$187,2,FALSE()),E461)</f>
        <v/>
      </c>
      <c r="G461" s="37">
        <f>IF(F461="Foreign domicile","Y","N")</f>
        <v/>
      </c>
      <c r="H461" s="59" t="n">
        <v>8607.48</v>
      </c>
      <c r="I461" s="59" t="n">
        <v>5733.12</v>
      </c>
      <c r="J461" s="60" t="n">
        <v>-0.3723974995</v>
      </c>
      <c r="K461" s="37">
        <f>IF(AND(ISNUMBER(H461),ISNUMBER(I461)),"Y","N")</f>
        <v/>
      </c>
      <c r="L461" s="39">
        <f>IF(K461="Y",I461/H461-1,"")</f>
        <v/>
      </c>
      <c r="M461" s="57">
        <f>IF(K461="Y",LN(1+L461),"")</f>
        <v/>
      </c>
      <c r="N461" s="57">
        <f>IF(K461="Y",MAX(MIN(M461,Assumptions!$C$8),Assumptions!$B$8),"")</f>
        <v/>
      </c>
      <c r="O461" s="57">
        <f>IF(K461="Y",AVERAGEIFS($N$5:$N$504,$C$5:$C$504,C461),"")</f>
        <v/>
      </c>
      <c r="P461" s="57">
        <f>IF(K461="Y",N461-O461,"")</f>
        <v/>
      </c>
      <c r="Q461" s="37">
        <f>IF(G461="N",COUNTIFS($F$5:$F$504,F461),"")</f>
        <v/>
      </c>
      <c r="R461" s="37">
        <f>IF(G461="N",COUNTIFS($F$5:$F$504,F461,$C$5:$C$504,C461)-1,"")</f>
        <v/>
      </c>
      <c r="S461" s="57">
        <f>IF(G461="N",LN(Q461),"")</f>
        <v/>
      </c>
      <c r="T461" s="57">
        <f>IF(G461="N",LN(1+R461),"")</f>
        <v/>
      </c>
      <c r="U461" s="39">
        <f>IF(AND(K461="Y",ISNUMBER(J461)),(1+L461)/(1+J461)-1,"")</f>
        <v/>
      </c>
      <c r="V461" s="57">
        <f>IF(ISNUMBER(U461),LN(1+U461),"")</f>
        <v/>
      </c>
      <c r="W461" s="57">
        <f>IF(ISNUMBER(V461),MAX(MIN(V461,Assumptions!$C$9),Assumptions!$B$9),"")</f>
        <v/>
      </c>
      <c r="X461" s="57">
        <f>IF(AND(K461="Y",ISNUMBER(J461)),LN(1+J461),"")</f>
        <v/>
      </c>
      <c r="Y461" s="57">
        <f>IF(ISNUMBER(X461),MAX(MIN(X461,Assumptions!$C$10),Assumptions!$B$10),"")</f>
        <v/>
      </c>
      <c r="Z461" s="57">
        <f>IF(ISNUMBER(W461),W461-AVERAGEIFS($W$5:$W$504,$C$5:$C$504,C461),"")</f>
        <v/>
      </c>
      <c r="AA461" s="57">
        <f>IF(ISNUMBER(Y461),Y461-AVERAGEIFS($Y$5:$Y$504,$C$5:$C$504,C461),"")</f>
        <v/>
      </c>
    </row>
    <row r="462" ht="15" customHeight="1" s="74">
      <c r="A462" s="56" t="inlineStr">
        <is>
          <t>VRSN</t>
        </is>
      </c>
      <c r="B462" s="56" t="inlineStr">
        <is>
          <t>Verisign</t>
        </is>
      </c>
      <c r="C462" s="56" t="inlineStr">
        <is>
          <t>Information Technology</t>
        </is>
      </c>
      <c r="D462" s="56" t="inlineStr">
        <is>
          <t>Internet Services &amp; Infrastructure</t>
        </is>
      </c>
      <c r="E462" s="56" t="inlineStr">
        <is>
          <t>Dulles, Virginia</t>
        </is>
      </c>
      <c r="F462" s="37">
        <f>IFERROR(VLOOKUP(E462,Metro_Map!$A$4:$B$187,2,FALSE()),E462)</f>
        <v/>
      </c>
      <c r="G462" s="37">
        <f>IF(F462="Foreign domicile","Y","N")</f>
        <v/>
      </c>
      <c r="H462" s="59" t="n">
        <v>187.01</v>
      </c>
      <c r="I462" s="59" t="n">
        <v>301.41</v>
      </c>
      <c r="J462" s="60" t="n">
        <v>0.683728719</v>
      </c>
      <c r="K462" s="37">
        <f>IF(AND(ISNUMBER(H462),ISNUMBER(I462)),"Y","N")</f>
        <v/>
      </c>
      <c r="L462" s="39">
        <f>IF(K462="Y",I462/H462-1,"")</f>
        <v/>
      </c>
      <c r="M462" s="57">
        <f>IF(K462="Y",LN(1+L462),"")</f>
        <v/>
      </c>
      <c r="N462" s="57">
        <f>IF(K462="Y",MAX(MIN(M462,Assumptions!$C$8),Assumptions!$B$8),"")</f>
        <v/>
      </c>
      <c r="O462" s="57">
        <f>IF(K462="Y",AVERAGEIFS($N$5:$N$504,$C$5:$C$504,C462),"")</f>
        <v/>
      </c>
      <c r="P462" s="57">
        <f>IF(K462="Y",N462-O462,"")</f>
        <v/>
      </c>
      <c r="Q462" s="37">
        <f>IF(G462="N",COUNTIFS($F$5:$F$504,F462),"")</f>
        <v/>
      </c>
      <c r="R462" s="37">
        <f>IF(G462="N",COUNTIFS($F$5:$F$504,F462,$C$5:$C$504,C462)-1,"")</f>
        <v/>
      </c>
      <c r="S462" s="57">
        <f>IF(G462="N",LN(Q462),"")</f>
        <v/>
      </c>
      <c r="T462" s="57">
        <f>IF(G462="N",LN(1+R462),"")</f>
        <v/>
      </c>
      <c r="U462" s="39">
        <f>IF(AND(K462="Y",ISNUMBER(J462)),(1+L462)/(1+J462)-1,"")</f>
        <v/>
      </c>
      <c r="V462" s="57">
        <f>IF(ISNUMBER(U462),LN(1+U462),"")</f>
        <v/>
      </c>
      <c r="W462" s="57">
        <f>IF(ISNUMBER(V462),MAX(MIN(V462,Assumptions!$C$9),Assumptions!$B$9),"")</f>
        <v/>
      </c>
      <c r="X462" s="57">
        <f>IF(AND(K462="Y",ISNUMBER(J462)),LN(1+J462),"")</f>
        <v/>
      </c>
      <c r="Y462" s="57">
        <f>IF(ISNUMBER(X462),MAX(MIN(X462,Assumptions!$C$10),Assumptions!$B$10),"")</f>
        <v/>
      </c>
      <c r="Z462" s="57">
        <f>IF(ISNUMBER(W462),W462-AVERAGEIFS($W$5:$W$504,$C$5:$C$504,C462),"")</f>
        <v/>
      </c>
      <c r="AA462" s="57">
        <f>IF(ISNUMBER(Y462),Y462-AVERAGEIFS($Y$5:$Y$504,$C$5:$C$504,C462),"")</f>
        <v/>
      </c>
    </row>
    <row r="463" ht="15" customHeight="1" s="74">
      <c r="A463" s="56" t="inlineStr">
        <is>
          <t>IDXX</t>
        </is>
      </c>
      <c r="B463" s="56" t="inlineStr">
        <is>
          <t>Idexx Laboratories</t>
        </is>
      </c>
      <c r="C463" s="56" t="inlineStr">
        <is>
          <t>Health Care</t>
        </is>
      </c>
      <c r="D463" s="56" t="inlineStr">
        <is>
          <t>Health Care Equipment</t>
        </is>
      </c>
      <c r="E463" s="56" t="inlineStr">
        <is>
          <t>Westbrook, Maine</t>
        </is>
      </c>
      <c r="F463" s="37">
        <f>IFERROR(VLOOKUP(E463,Metro_Map!$A$4:$B$187,2,FALSE()),E463)</f>
        <v/>
      </c>
      <c r="G463" s="37">
        <f>IF(F463="Foreign domicile","Y","N")</f>
        <v/>
      </c>
      <c r="H463" s="59" t="n">
        <v>476.12</v>
      </c>
      <c r="I463" s="59" t="n">
        <v>529.01</v>
      </c>
      <c r="J463" s="60" t="n">
        <v>0.3086446464</v>
      </c>
      <c r="K463" s="37">
        <f>IF(AND(ISNUMBER(H463),ISNUMBER(I463)),"Y","N")</f>
        <v/>
      </c>
      <c r="L463" s="39">
        <f>IF(K463="Y",I463/H463-1,"")</f>
        <v/>
      </c>
      <c r="M463" s="57">
        <f>IF(K463="Y",LN(1+L463),"")</f>
        <v/>
      </c>
      <c r="N463" s="57">
        <f>IF(K463="Y",MAX(MIN(M463,Assumptions!$C$8),Assumptions!$B$8),"")</f>
        <v/>
      </c>
      <c r="O463" s="57">
        <f>IF(K463="Y",AVERAGEIFS($N$5:$N$504,$C$5:$C$504,C463),"")</f>
        <v/>
      </c>
      <c r="P463" s="57">
        <f>IF(K463="Y",N463-O463,"")</f>
        <v/>
      </c>
      <c r="Q463" s="37">
        <f>IF(G463="N",COUNTIFS($F$5:$F$504,F463),"")</f>
        <v/>
      </c>
      <c r="R463" s="37">
        <f>IF(G463="N",COUNTIFS($F$5:$F$504,F463,$C$5:$C$504,C463)-1,"")</f>
        <v/>
      </c>
      <c r="S463" s="57">
        <f>IF(G463="N",LN(Q463),"")</f>
        <v/>
      </c>
      <c r="T463" s="57">
        <f>IF(G463="N",LN(1+R463),"")</f>
        <v/>
      </c>
      <c r="U463" s="39">
        <f>IF(AND(K463="Y",ISNUMBER(J463)),(1+L463)/(1+J463)-1,"")</f>
        <v/>
      </c>
      <c r="V463" s="57">
        <f>IF(ISNUMBER(U463),LN(1+U463),"")</f>
        <v/>
      </c>
      <c r="W463" s="57">
        <f>IF(ISNUMBER(V463),MAX(MIN(V463,Assumptions!$C$9),Assumptions!$B$9),"")</f>
        <v/>
      </c>
      <c r="X463" s="57">
        <f>IF(AND(K463="Y",ISNUMBER(J463)),LN(1+J463),"")</f>
        <v/>
      </c>
      <c r="Y463" s="57">
        <f>IF(ISNUMBER(X463),MAX(MIN(X463,Assumptions!$C$10),Assumptions!$B$10),"")</f>
        <v/>
      </c>
      <c r="Z463" s="57">
        <f>IF(ISNUMBER(W463),W463-AVERAGEIFS($W$5:$W$504,$C$5:$C$504,C463),"")</f>
        <v/>
      </c>
      <c r="AA463" s="57">
        <f>IF(ISNUMBER(Y463),Y463-AVERAGEIFS($Y$5:$Y$504,$C$5:$C$504,C463),"")</f>
        <v/>
      </c>
    </row>
    <row r="464" ht="15" customHeight="1" s="74">
      <c r="A464" s="56" t="inlineStr">
        <is>
          <t>DD</t>
        </is>
      </c>
      <c r="B464" s="56" t="inlineStr">
        <is>
          <t>DuPont</t>
        </is>
      </c>
      <c r="C464" s="56" t="inlineStr">
        <is>
          <t>Materials</t>
        </is>
      </c>
      <c r="D464" s="56" t="inlineStr">
        <is>
          <t>Specialty Chemicals</t>
        </is>
      </c>
      <c r="E464" s="56" t="inlineStr">
        <is>
          <t>Wilmington, Delaware</t>
        </is>
      </c>
      <c r="F464" s="37">
        <f>IFERROR(VLOOKUP(E464,Metro_Map!$A$4:$B$187,2,FALSE()),E464)</f>
        <v/>
      </c>
      <c r="G464" s="37">
        <f>IF(F464="Foreign domicile","Y","N")</f>
        <v/>
      </c>
      <c r="H464" s="59" t="n">
        <v>105.02</v>
      </c>
      <c r="I464" s="59" t="n">
        <v>128.48</v>
      </c>
      <c r="J464" s="60" t="n">
        <v>0.2093217974</v>
      </c>
      <c r="K464" s="37">
        <f>IF(AND(ISNUMBER(H464),ISNUMBER(I464)),"Y","N")</f>
        <v/>
      </c>
      <c r="L464" s="39">
        <f>IF(K464="Y",I464/H464-1,"")</f>
        <v/>
      </c>
      <c r="M464" s="57">
        <f>IF(K464="Y",LN(1+L464),"")</f>
        <v/>
      </c>
      <c r="N464" s="57">
        <f>IF(K464="Y",MAX(MIN(M464,Assumptions!$C$8),Assumptions!$B$8),"")</f>
        <v/>
      </c>
      <c r="O464" s="57">
        <f>IF(K464="Y",AVERAGEIFS($N$5:$N$504,$C$5:$C$504,C464),"")</f>
        <v/>
      </c>
      <c r="P464" s="57">
        <f>IF(K464="Y",N464-O464,"")</f>
        <v/>
      </c>
      <c r="Q464" s="37">
        <f>IF(G464="N",COUNTIFS($F$5:$F$504,F464),"")</f>
        <v/>
      </c>
      <c r="R464" s="37">
        <f>IF(G464="N",COUNTIFS($F$5:$F$504,F464,$C$5:$C$504,C464)-1,"")</f>
        <v/>
      </c>
      <c r="S464" s="57">
        <f>IF(G464="N",LN(Q464),"")</f>
        <v/>
      </c>
      <c r="T464" s="57">
        <f>IF(G464="N",LN(1+R464),"")</f>
        <v/>
      </c>
      <c r="U464" s="39">
        <f>IF(AND(K464="Y",ISNUMBER(J464)),(1+L464)/(1+J464)-1,"")</f>
        <v/>
      </c>
      <c r="V464" s="57">
        <f>IF(ISNUMBER(U464),LN(1+U464),"")</f>
        <v/>
      </c>
      <c r="W464" s="57">
        <f>IF(ISNUMBER(V464),MAX(MIN(V464,Assumptions!$C$9),Assumptions!$B$9),"")</f>
        <v/>
      </c>
      <c r="X464" s="57">
        <f>IF(AND(K464="Y",ISNUMBER(J464)),LN(1+J464),"")</f>
        <v/>
      </c>
      <c r="Y464" s="57">
        <f>IF(ISNUMBER(X464),MAX(MIN(X464,Assumptions!$C$10),Assumptions!$B$10),"")</f>
        <v/>
      </c>
      <c r="Z464" s="57">
        <f>IF(ISNUMBER(W464),W464-AVERAGEIFS($W$5:$W$504,$C$5:$C$504,C464),"")</f>
        <v/>
      </c>
      <c r="AA464" s="57">
        <f>IF(ISNUMBER(Y464),Y464-AVERAGEIFS($Y$5:$Y$504,$C$5:$C$504,C464),"")</f>
        <v/>
      </c>
    </row>
    <row r="465" ht="15" customHeight="1" s="74">
      <c r="A465" s="56" t="inlineStr">
        <is>
          <t>INCY</t>
        </is>
      </c>
      <c r="B465" s="56" t="inlineStr">
        <is>
          <t>Incyte</t>
        </is>
      </c>
      <c r="C465" s="56" t="inlineStr">
        <is>
          <t>Health Care</t>
        </is>
      </c>
      <c r="D465" s="56" t="inlineStr">
        <is>
          <t>Biotechnology</t>
        </is>
      </c>
      <c r="E465" s="56" t="inlineStr">
        <is>
          <t>Wilmington, Delaware</t>
        </is>
      </c>
      <c r="F465" s="37">
        <f>IFERROR(VLOOKUP(E465,Metro_Map!$A$4:$B$187,2,FALSE()),E465)</f>
        <v/>
      </c>
      <c r="G465" s="37">
        <f>IF(F465="Foreign domicile","Y","N")</f>
        <v/>
      </c>
      <c r="H465" s="59" t="n">
        <v>65.06999999999999</v>
      </c>
      <c r="I465" s="59" t="n">
        <v>111.57</v>
      </c>
      <c r="J465" s="60" t="n">
        <v>0.4695910973</v>
      </c>
      <c r="K465" s="37">
        <f>IF(AND(ISNUMBER(H465),ISNUMBER(I465)),"Y","N")</f>
        <v/>
      </c>
      <c r="L465" s="39">
        <f>IF(K465="Y",I465/H465-1,"")</f>
        <v/>
      </c>
      <c r="M465" s="57">
        <f>IF(K465="Y",LN(1+L465),"")</f>
        <v/>
      </c>
      <c r="N465" s="57">
        <f>IF(K465="Y",MAX(MIN(M465,Assumptions!$C$8),Assumptions!$B$8),"")</f>
        <v/>
      </c>
      <c r="O465" s="57">
        <f>IF(K465="Y",AVERAGEIFS($N$5:$N$504,$C$5:$C$504,C465),"")</f>
        <v/>
      </c>
      <c r="P465" s="57">
        <f>IF(K465="Y",N465-O465,"")</f>
        <v/>
      </c>
      <c r="Q465" s="37">
        <f>IF(G465="N",COUNTIFS($F$5:$F$504,F465),"")</f>
        <v/>
      </c>
      <c r="R465" s="37">
        <f>IF(G465="N",COUNTIFS($F$5:$F$504,F465,$C$5:$C$504,C465)-1,"")</f>
        <v/>
      </c>
      <c r="S465" s="57">
        <f>IF(G465="N",LN(Q465),"")</f>
        <v/>
      </c>
      <c r="T465" s="57">
        <f>IF(G465="N",LN(1+R465),"")</f>
        <v/>
      </c>
      <c r="U465" s="39">
        <f>IF(AND(K465="Y",ISNUMBER(J465)),(1+L465)/(1+J465)-1,"")</f>
        <v/>
      </c>
      <c r="V465" s="57">
        <f>IF(ISNUMBER(U465),LN(1+U465),"")</f>
        <v/>
      </c>
      <c r="W465" s="57">
        <f>IF(ISNUMBER(V465),MAX(MIN(V465,Assumptions!$C$9),Assumptions!$B$9),"")</f>
        <v/>
      </c>
      <c r="X465" s="57">
        <f>IF(AND(K465="Y",ISNUMBER(J465)),LN(1+J465),"")</f>
        <v/>
      </c>
      <c r="Y465" s="57">
        <f>IF(ISNUMBER(X465),MAX(MIN(X465,Assumptions!$C$10),Assumptions!$B$10),"")</f>
        <v/>
      </c>
      <c r="Z465" s="57">
        <f>IF(ISNUMBER(W465),W465-AVERAGEIFS($W$5:$W$504,$C$5:$C$504,C465),"")</f>
        <v/>
      </c>
      <c r="AA465" s="57">
        <f>IF(ISNUMBER(Y465),Y465-AVERAGEIFS($Y$5:$Y$504,$C$5:$C$504,C465),"")</f>
        <v/>
      </c>
    </row>
    <row r="466" ht="15" customHeight="1" s="74">
      <c r="A466" s="56" t="inlineStr">
        <is>
          <t>FAST</t>
        </is>
      </c>
      <c r="B466" s="56" t="inlineStr">
        <is>
          <t>Fastenal</t>
        </is>
      </c>
      <c r="C466" s="56" t="inlineStr">
        <is>
          <t>Industrials</t>
        </is>
      </c>
      <c r="D466" s="56" t="inlineStr">
        <is>
          <t>Trading Companies &amp; Distributors</t>
        </is>
      </c>
      <c r="E466" s="56" t="inlineStr">
        <is>
          <t>Winona, Minnesota</t>
        </is>
      </c>
      <c r="F466" s="37">
        <f>IFERROR(VLOOKUP(E466,Metro_Map!$A$4:$B$187,2,FALSE()),E466)</f>
        <v/>
      </c>
      <c r="G466" s="37">
        <f>IF(F466="Foreign domicile","Y","N")</f>
        <v/>
      </c>
      <c r="H466" s="59" t="n">
        <v>35.38</v>
      </c>
      <c r="I466" s="59" t="n">
        <v>52</v>
      </c>
      <c r="J466" s="60" t="n">
        <v>0.2942381562</v>
      </c>
      <c r="K466" s="37">
        <f>IF(AND(ISNUMBER(H466),ISNUMBER(I466)),"Y","N")</f>
        <v/>
      </c>
      <c r="L466" s="39">
        <f>IF(K466="Y",I466/H466-1,"")</f>
        <v/>
      </c>
      <c r="M466" s="57">
        <f>IF(K466="Y",LN(1+L466),"")</f>
        <v/>
      </c>
      <c r="N466" s="57">
        <f>IF(K466="Y",MAX(MIN(M466,Assumptions!$C$8),Assumptions!$B$8),"")</f>
        <v/>
      </c>
      <c r="O466" s="57">
        <f>IF(K466="Y",AVERAGEIFS($N$5:$N$504,$C$5:$C$504,C466),"")</f>
        <v/>
      </c>
      <c r="P466" s="57">
        <f>IF(K466="Y",N466-O466,"")</f>
        <v/>
      </c>
      <c r="Q466" s="37">
        <f>IF(G466="N",COUNTIFS($F$5:$F$504,F466),"")</f>
        <v/>
      </c>
      <c r="R466" s="37">
        <f>IF(G466="N",COUNTIFS($F$5:$F$504,F466,$C$5:$C$504,C466)-1,"")</f>
        <v/>
      </c>
      <c r="S466" s="57">
        <f>IF(G466="N",LN(Q466),"")</f>
        <v/>
      </c>
      <c r="T466" s="57">
        <f>IF(G466="N",LN(1+R466),"")</f>
        <v/>
      </c>
      <c r="U466" s="39">
        <f>IF(AND(K466="Y",ISNUMBER(J466)),(1+L466)/(1+J466)-1,"")</f>
        <v/>
      </c>
      <c r="V466" s="57">
        <f>IF(ISNUMBER(U466),LN(1+U466),"")</f>
        <v/>
      </c>
      <c r="W466" s="57">
        <f>IF(ISNUMBER(V466),MAX(MIN(V466,Assumptions!$C$9),Assumptions!$B$9),"")</f>
        <v/>
      </c>
      <c r="X466" s="57">
        <f>IF(AND(K466="Y",ISNUMBER(J466)),LN(1+J466),"")</f>
        <v/>
      </c>
      <c r="Y466" s="57">
        <f>IF(ISNUMBER(X466),MAX(MIN(X466,Assumptions!$C$10),Assumptions!$B$10),"")</f>
        <v/>
      </c>
      <c r="Z466" s="57">
        <f>IF(ISNUMBER(W466),W466-AVERAGEIFS($W$5:$W$504,$C$5:$C$504,C466),"")</f>
        <v/>
      </c>
      <c r="AA466" s="57">
        <f>IF(ISNUMBER(Y466),Y466-AVERAGEIFS($Y$5:$Y$504,$C$5:$C$504,C466),"")</f>
        <v/>
      </c>
    </row>
    <row r="467" ht="15" customHeight="1" s="74">
      <c r="A467" s="56" t="inlineStr">
        <is>
          <t>ACGL</t>
        </is>
      </c>
      <c r="B467" s="56" t="inlineStr">
        <is>
          <t>Arch Capital Group</t>
        </is>
      </c>
      <c r="C467" s="56" t="inlineStr">
        <is>
          <t>Financials</t>
        </is>
      </c>
      <c r="D467" s="56" t="inlineStr">
        <is>
          <t>Property &amp; Casualty Insurance</t>
        </is>
      </c>
      <c r="E467" s="56" t="inlineStr">
        <is>
          <t>Hamilton, Bermuda</t>
        </is>
      </c>
      <c r="F467" s="37">
        <f>IFERROR(VLOOKUP(E467,Metro_Map!$A$4:$B$187,2,FALSE()),E467)</f>
        <v/>
      </c>
      <c r="G467" s="37">
        <f>IF(F467="Foreign domicile","Y","N")</f>
        <v/>
      </c>
      <c r="H467" s="59" t="n">
        <v>95.78</v>
      </c>
      <c r="I467" s="59" t="n">
        <v>97.59999999999999</v>
      </c>
      <c r="J467" s="60" t="n">
        <v>0.03056994819</v>
      </c>
      <c r="K467" s="37">
        <f>IF(AND(ISNUMBER(H467),ISNUMBER(I467)),"Y","N")</f>
        <v/>
      </c>
      <c r="L467" s="39">
        <f>IF(K467="Y",I467/H467-1,"")</f>
        <v/>
      </c>
      <c r="M467" s="57">
        <f>IF(K467="Y",LN(1+L467),"")</f>
        <v/>
      </c>
      <c r="N467" s="57">
        <f>IF(K467="Y",MAX(MIN(M467,Assumptions!$C$8),Assumptions!$B$8),"")</f>
        <v/>
      </c>
      <c r="O467" s="57">
        <f>IF(K467="Y",AVERAGEIFS($N$5:$N$504,$C$5:$C$504,C467),"")</f>
        <v/>
      </c>
      <c r="P467" s="57">
        <f>IF(K467="Y",N467-O467,"")</f>
        <v/>
      </c>
      <c r="Q467" s="37">
        <f>IF(G467="N",COUNTIFS($F$5:$F$504,F467),"")</f>
        <v/>
      </c>
      <c r="R467" s="37">
        <f>IF(G467="N",COUNTIFS($F$5:$F$504,F467,$C$5:$C$504,C467)-1,"")</f>
        <v/>
      </c>
      <c r="S467" s="57">
        <f>IF(G467="N",LN(Q467),"")</f>
        <v/>
      </c>
      <c r="T467" s="57">
        <f>IF(G467="N",LN(1+R467),"")</f>
        <v/>
      </c>
      <c r="U467" s="39">
        <f>IF(AND(K467="Y",ISNUMBER(J467)),(1+L467)/(1+J467)-1,"")</f>
        <v/>
      </c>
      <c r="V467" s="57">
        <f>IF(ISNUMBER(U467),LN(1+U467),"")</f>
        <v/>
      </c>
      <c r="W467" s="57">
        <f>IF(ISNUMBER(V467),MAX(MIN(V467,Assumptions!$C$9),Assumptions!$B$9),"")</f>
        <v/>
      </c>
      <c r="X467" s="57">
        <f>IF(AND(K467="Y",ISNUMBER(J467)),LN(1+J467),"")</f>
        <v/>
      </c>
      <c r="Y467" s="57">
        <f>IF(ISNUMBER(X467),MAX(MIN(X467,Assumptions!$C$10),Assumptions!$B$10),"")</f>
        <v/>
      </c>
      <c r="Z467" s="57">
        <f>IF(ISNUMBER(W467),W467-AVERAGEIFS($W$5:$W$504,$C$5:$C$504,C467),"")</f>
        <v/>
      </c>
      <c r="AA467" s="57">
        <f>IF(ISNUMBER(Y467),Y467-AVERAGEIFS($Y$5:$Y$504,$C$5:$C$504,C467),"")</f>
        <v/>
      </c>
    </row>
    <row r="468" ht="15" customHeight="1" s="74">
      <c r="A468" s="56" t="inlineStr">
        <is>
          <t>ACN</t>
        </is>
      </c>
      <c r="B468" s="56" t="inlineStr">
        <is>
          <t>Accenture</t>
        </is>
      </c>
      <c r="C468" s="56" t="inlineStr">
        <is>
          <t>Information Technology</t>
        </is>
      </c>
      <c r="D468" s="56" t="inlineStr">
        <is>
          <t>IT Consulting &amp; Other Services</t>
        </is>
      </c>
      <c r="E468" s="56" t="inlineStr">
        <is>
          <t>Dublin, Ireland</t>
        </is>
      </c>
      <c r="F468" s="37">
        <f>IFERROR(VLOOKUP(E468,Metro_Map!$A$4:$B$187,2,FALSE()),E468)</f>
        <v/>
      </c>
      <c r="G468" s="37">
        <f>IF(F468="Foreign domicile","Y","N")</f>
        <v/>
      </c>
      <c r="H468" s="59" t="n">
        <v>330.62</v>
      </c>
      <c r="I468" s="59" t="n">
        <v>214.96</v>
      </c>
      <c r="J468" s="60" t="n">
        <v>-0.3497351588</v>
      </c>
      <c r="K468" s="37">
        <f>IF(AND(ISNUMBER(H468),ISNUMBER(I468)),"Y","N")</f>
        <v/>
      </c>
      <c r="L468" s="39">
        <f>IF(K468="Y",I468/H468-1,"")</f>
        <v/>
      </c>
      <c r="M468" s="57">
        <f>IF(K468="Y",LN(1+L468),"")</f>
        <v/>
      </c>
      <c r="N468" s="57">
        <f>IF(K468="Y",MAX(MIN(M468,Assumptions!$C$8),Assumptions!$B$8),"")</f>
        <v/>
      </c>
      <c r="O468" s="57">
        <f>IF(K468="Y",AVERAGEIFS($N$5:$N$504,$C$5:$C$504,C468),"")</f>
        <v/>
      </c>
      <c r="P468" s="57">
        <f>IF(K468="Y",N468-O468,"")</f>
        <v/>
      </c>
      <c r="Q468" s="37">
        <f>IF(G468="N",COUNTIFS($F$5:$F$504,F468),"")</f>
        <v/>
      </c>
      <c r="R468" s="37">
        <f>IF(G468="N",COUNTIFS($F$5:$F$504,F468,$C$5:$C$504,C468)-1,"")</f>
        <v/>
      </c>
      <c r="S468" s="57">
        <f>IF(G468="N",LN(Q468),"")</f>
        <v/>
      </c>
      <c r="T468" s="57">
        <f>IF(G468="N",LN(1+R468),"")</f>
        <v/>
      </c>
      <c r="U468" s="39">
        <f>IF(AND(K468="Y",ISNUMBER(J468)),(1+L468)/(1+J468)-1,"")</f>
        <v/>
      </c>
      <c r="V468" s="57">
        <f>IF(ISNUMBER(U468),LN(1+U468),"")</f>
        <v/>
      </c>
      <c r="W468" s="57">
        <f>IF(ISNUMBER(V468),MAX(MIN(V468,Assumptions!$C$9),Assumptions!$B$9),"")</f>
        <v/>
      </c>
      <c r="X468" s="57">
        <f>IF(AND(K468="Y",ISNUMBER(J468)),LN(1+J468),"")</f>
        <v/>
      </c>
      <c r="Y468" s="57">
        <f>IF(ISNUMBER(X468),MAX(MIN(X468,Assumptions!$C$10),Assumptions!$B$10),"")</f>
        <v/>
      </c>
      <c r="Z468" s="57">
        <f>IF(ISNUMBER(W468),W468-AVERAGEIFS($W$5:$W$504,$C$5:$C$504,C468),"")</f>
        <v/>
      </c>
      <c r="AA468" s="57">
        <f>IF(ISNUMBER(Y468),Y468-AVERAGEIFS($Y$5:$Y$504,$C$5:$C$504,C468),"")</f>
        <v/>
      </c>
    </row>
    <row r="469" ht="15" customHeight="1" s="74">
      <c r="A469" s="56" t="inlineStr">
        <is>
          <t>ALLE</t>
        </is>
      </c>
      <c r="B469" s="56" t="inlineStr">
        <is>
          <t>Allegion</t>
        </is>
      </c>
      <c r="C469" s="56" t="inlineStr">
        <is>
          <t>Industrials</t>
        </is>
      </c>
      <c r="D469" s="56" t="inlineStr">
        <is>
          <t>Building Products</t>
        </is>
      </c>
      <c r="E469" s="56" t="inlineStr">
        <is>
          <t>Dublin, Ireland</t>
        </is>
      </c>
      <c r="F469" s="37">
        <f>IFERROR(VLOOKUP(E469,Metro_Map!$A$4:$B$187,2,FALSE()),E469)</f>
        <v/>
      </c>
      <c r="G469" s="37">
        <f>IF(F469="Foreign domicile","Y","N")</f>
        <v/>
      </c>
      <c r="H469" s="59" t="n">
        <v>136.81</v>
      </c>
      <c r="I469" s="59" t="n">
        <v>152.5</v>
      </c>
      <c r="J469" s="60" t="n">
        <v>0.1013484741</v>
      </c>
      <c r="K469" s="37">
        <f>IF(AND(ISNUMBER(H469),ISNUMBER(I469)),"Y","N")</f>
        <v/>
      </c>
      <c r="L469" s="39">
        <f>IF(K469="Y",I469/H469-1,"")</f>
        <v/>
      </c>
      <c r="M469" s="57">
        <f>IF(K469="Y",LN(1+L469),"")</f>
        <v/>
      </c>
      <c r="N469" s="57">
        <f>IF(K469="Y",MAX(MIN(M469,Assumptions!$C$8),Assumptions!$B$8),"")</f>
        <v/>
      </c>
      <c r="O469" s="57">
        <f>IF(K469="Y",AVERAGEIFS($N$5:$N$504,$C$5:$C$504,C469),"")</f>
        <v/>
      </c>
      <c r="P469" s="57">
        <f>IF(K469="Y",N469-O469,"")</f>
        <v/>
      </c>
      <c r="Q469" s="37">
        <f>IF(G469="N",COUNTIFS($F$5:$F$504,F469),"")</f>
        <v/>
      </c>
      <c r="R469" s="37">
        <f>IF(G469="N",COUNTIFS($F$5:$F$504,F469,$C$5:$C$504,C469)-1,"")</f>
        <v/>
      </c>
      <c r="S469" s="57">
        <f>IF(G469="N",LN(Q469),"")</f>
        <v/>
      </c>
      <c r="T469" s="57">
        <f>IF(G469="N",LN(1+R469),"")</f>
        <v/>
      </c>
      <c r="U469" s="39">
        <f>IF(AND(K469="Y",ISNUMBER(J469)),(1+L469)/(1+J469)-1,"")</f>
        <v/>
      </c>
      <c r="V469" s="57">
        <f>IF(ISNUMBER(U469),LN(1+U469),"")</f>
        <v/>
      </c>
      <c r="W469" s="57">
        <f>IF(ISNUMBER(V469),MAX(MIN(V469,Assumptions!$C$9),Assumptions!$B$9),"")</f>
        <v/>
      </c>
      <c r="X469" s="57">
        <f>IF(AND(K469="Y",ISNUMBER(J469)),LN(1+J469),"")</f>
        <v/>
      </c>
      <c r="Y469" s="57">
        <f>IF(ISNUMBER(X469),MAX(MIN(X469,Assumptions!$C$10),Assumptions!$B$10),"")</f>
        <v/>
      </c>
      <c r="Z469" s="57">
        <f>IF(ISNUMBER(W469),W469-AVERAGEIFS($W$5:$W$504,$C$5:$C$504,C469),"")</f>
        <v/>
      </c>
      <c r="AA469" s="57">
        <f>IF(ISNUMBER(Y469),Y469-AVERAGEIFS($Y$5:$Y$504,$C$5:$C$504,C469),"")</f>
        <v/>
      </c>
    </row>
    <row r="470" ht="15" customHeight="1" s="74">
      <c r="A470" s="56" t="inlineStr">
        <is>
          <t>AMCR</t>
        </is>
      </c>
      <c r="B470" s="56" t="inlineStr">
        <is>
          <t>Amcor</t>
        </is>
      </c>
      <c r="C470" s="56" t="inlineStr">
        <is>
          <t>Materials</t>
        </is>
      </c>
      <c r="D470" s="56" t="inlineStr">
        <is>
          <t>Paper &amp; Plastic Packaging Products &amp; Materials</t>
        </is>
      </c>
      <c r="E470" s="56" t="inlineStr">
        <is>
          <t>Warmley, Bristol, United Kingdom</t>
        </is>
      </c>
      <c r="F470" s="37">
        <f>IFERROR(VLOOKUP(E470,Metro_Map!$A$4:$B$187,2,FALSE()),E470)</f>
        <v/>
      </c>
      <c r="G470" s="37">
        <f>IF(F470="Foreign domicile","Y","N")</f>
        <v/>
      </c>
      <c r="H470" s="59" t="n">
        <v>52.65</v>
      </c>
      <c r="I470" s="59" t="n">
        <v>42.28</v>
      </c>
      <c r="J470" s="60" t="n">
        <v>-0.1493177388</v>
      </c>
      <c r="K470" s="37">
        <f>IF(AND(ISNUMBER(H470),ISNUMBER(I470)),"Y","N")</f>
        <v/>
      </c>
      <c r="L470" s="39">
        <f>IF(K470="Y",I470/H470-1,"")</f>
        <v/>
      </c>
      <c r="M470" s="57">
        <f>IF(K470="Y",LN(1+L470),"")</f>
        <v/>
      </c>
      <c r="N470" s="57">
        <f>IF(K470="Y",MAX(MIN(M470,Assumptions!$C$8),Assumptions!$B$8),"")</f>
        <v/>
      </c>
      <c r="O470" s="57">
        <f>IF(K470="Y",AVERAGEIFS($N$5:$N$504,$C$5:$C$504,C470),"")</f>
        <v/>
      </c>
      <c r="P470" s="57">
        <f>IF(K470="Y",N470-O470,"")</f>
        <v/>
      </c>
      <c r="Q470" s="37">
        <f>IF(G470="N",COUNTIFS($F$5:$F$504,F470),"")</f>
        <v/>
      </c>
      <c r="R470" s="37">
        <f>IF(G470="N",COUNTIFS($F$5:$F$504,F470,$C$5:$C$504,C470)-1,"")</f>
        <v/>
      </c>
      <c r="S470" s="57">
        <f>IF(G470="N",LN(Q470),"")</f>
        <v/>
      </c>
      <c r="T470" s="57">
        <f>IF(G470="N",LN(1+R470),"")</f>
        <v/>
      </c>
      <c r="U470" s="39">
        <f>IF(AND(K470="Y",ISNUMBER(J470)),(1+L470)/(1+J470)-1,"")</f>
        <v/>
      </c>
      <c r="V470" s="57">
        <f>IF(ISNUMBER(U470),LN(1+U470),"")</f>
        <v/>
      </c>
      <c r="W470" s="57">
        <f>IF(ISNUMBER(V470),MAX(MIN(V470,Assumptions!$C$9),Assumptions!$B$9),"")</f>
        <v/>
      </c>
      <c r="X470" s="57">
        <f>IF(AND(K470="Y",ISNUMBER(J470)),LN(1+J470),"")</f>
        <v/>
      </c>
      <c r="Y470" s="57">
        <f>IF(ISNUMBER(X470),MAX(MIN(X470,Assumptions!$C$10),Assumptions!$B$10),"")</f>
        <v/>
      </c>
      <c r="Z470" s="57">
        <f>IF(ISNUMBER(W470),W470-AVERAGEIFS($W$5:$W$504,$C$5:$C$504,C470),"")</f>
        <v/>
      </c>
      <c r="AA470" s="57">
        <f>IF(ISNUMBER(Y470),Y470-AVERAGEIFS($Y$5:$Y$504,$C$5:$C$504,C470),"")</f>
        <v/>
      </c>
    </row>
    <row r="471" ht="15" customHeight="1" s="74">
      <c r="A471" s="56" t="inlineStr">
        <is>
          <t>AON</t>
        </is>
      </c>
      <c r="B471" s="56" t="inlineStr">
        <is>
          <t>Aon</t>
        </is>
      </c>
      <c r="C471" s="56" t="inlineStr">
        <is>
          <t>Financials</t>
        </is>
      </c>
      <c r="D471" s="56" t="inlineStr">
        <is>
          <t>Insurance Brokers</t>
        </is>
      </c>
      <c r="E471" s="56" t="inlineStr">
        <is>
          <t>London, UK</t>
        </is>
      </c>
      <c r="F471" s="37">
        <f>IFERROR(VLOOKUP(E471,Metro_Map!$A$4:$B$187,2,FALSE()),E471)</f>
        <v/>
      </c>
      <c r="G471" s="37">
        <f>IF(F471="Foreign domicile","Y","N")</f>
        <v/>
      </c>
      <c r="H471" s="59" t="n">
        <v>328.51</v>
      </c>
      <c r="I471" s="59" t="n">
        <v>275.35</v>
      </c>
      <c r="J471" s="60" t="n">
        <v>-0.2218334689</v>
      </c>
      <c r="K471" s="37">
        <f>IF(AND(ISNUMBER(H471),ISNUMBER(I471)),"Y","N")</f>
        <v/>
      </c>
      <c r="L471" s="39">
        <f>IF(K471="Y",I471/H471-1,"")</f>
        <v/>
      </c>
      <c r="M471" s="57">
        <f>IF(K471="Y",LN(1+L471),"")</f>
        <v/>
      </c>
      <c r="N471" s="57">
        <f>IF(K471="Y",MAX(MIN(M471,Assumptions!$C$8),Assumptions!$B$8),"")</f>
        <v/>
      </c>
      <c r="O471" s="57">
        <f>IF(K471="Y",AVERAGEIFS($N$5:$N$504,$C$5:$C$504,C471),"")</f>
        <v/>
      </c>
      <c r="P471" s="57">
        <f>IF(K471="Y",N471-O471,"")</f>
        <v/>
      </c>
      <c r="Q471" s="37">
        <f>IF(G471="N",COUNTIFS($F$5:$F$504,F471),"")</f>
        <v/>
      </c>
      <c r="R471" s="37">
        <f>IF(G471="N",COUNTIFS($F$5:$F$504,F471,$C$5:$C$504,C471)-1,"")</f>
        <v/>
      </c>
      <c r="S471" s="57">
        <f>IF(G471="N",LN(Q471),"")</f>
        <v/>
      </c>
      <c r="T471" s="57">
        <f>IF(G471="N",LN(1+R471),"")</f>
        <v/>
      </c>
      <c r="U471" s="39">
        <f>IF(AND(K471="Y",ISNUMBER(J471)),(1+L471)/(1+J471)-1,"")</f>
        <v/>
      </c>
      <c r="V471" s="57">
        <f>IF(ISNUMBER(U471),LN(1+U471),"")</f>
        <v/>
      </c>
      <c r="W471" s="57">
        <f>IF(ISNUMBER(V471),MAX(MIN(V471,Assumptions!$C$9),Assumptions!$B$9),"")</f>
        <v/>
      </c>
      <c r="X471" s="57">
        <f>IF(AND(K471="Y",ISNUMBER(J471)),LN(1+J471),"")</f>
        <v/>
      </c>
      <c r="Y471" s="57">
        <f>IF(ISNUMBER(X471),MAX(MIN(X471,Assumptions!$C$10),Assumptions!$B$10),"")</f>
        <v/>
      </c>
      <c r="Z471" s="57">
        <f>IF(ISNUMBER(W471),W471-AVERAGEIFS($W$5:$W$504,$C$5:$C$504,C471),"")</f>
        <v/>
      </c>
      <c r="AA471" s="57">
        <f>IF(ISNUMBER(Y471),Y471-AVERAGEIFS($Y$5:$Y$504,$C$5:$C$504,C471),"")</f>
        <v/>
      </c>
    </row>
    <row r="472" ht="15" customHeight="1" s="74">
      <c r="A472" s="56" t="inlineStr">
        <is>
          <t>APTV</t>
        </is>
      </c>
      <c r="B472" s="56" t="inlineStr">
        <is>
          <t>Aptiv</t>
        </is>
      </c>
      <c r="C472" s="56" t="inlineStr">
        <is>
          <t>Consumer Discretionary</t>
        </is>
      </c>
      <c r="D472" s="56" t="inlineStr">
        <is>
          <t>Automotive Parts &amp; Equipment</t>
        </is>
      </c>
      <c r="E472" s="56" t="inlineStr">
        <is>
          <t>Dublin, Ireland</t>
        </is>
      </c>
      <c r="F472" s="37">
        <f>IFERROR(VLOOKUP(E472,Metro_Map!$A$4:$B$187,2,FALSE()),E472)</f>
        <v/>
      </c>
      <c r="G472" s="37">
        <f>IF(F472="Foreign domicile","Y","N")</f>
        <v/>
      </c>
      <c r="H472" s="59" t="n">
        <v>58.78</v>
      </c>
      <c r="I472" s="59" t="n">
        <v>43.83</v>
      </c>
      <c r="J472" s="60" t="n">
        <v>-0.03376789912</v>
      </c>
      <c r="K472" s="37">
        <f>IF(AND(ISNUMBER(H472),ISNUMBER(I472)),"Y","N")</f>
        <v/>
      </c>
      <c r="L472" s="39">
        <f>IF(K472="Y",I472/H472-1,"")</f>
        <v/>
      </c>
      <c r="M472" s="57">
        <f>IF(K472="Y",LN(1+L472),"")</f>
        <v/>
      </c>
      <c r="N472" s="57">
        <f>IF(K472="Y",MAX(MIN(M472,Assumptions!$C$8),Assumptions!$B$8),"")</f>
        <v/>
      </c>
      <c r="O472" s="57">
        <f>IF(K472="Y",AVERAGEIFS($N$5:$N$504,$C$5:$C$504,C472),"")</f>
        <v/>
      </c>
      <c r="P472" s="57">
        <f>IF(K472="Y",N472-O472,"")</f>
        <v/>
      </c>
      <c r="Q472" s="37">
        <f>IF(G472="N",COUNTIFS($F$5:$F$504,F472),"")</f>
        <v/>
      </c>
      <c r="R472" s="37">
        <f>IF(G472="N",COUNTIFS($F$5:$F$504,F472,$C$5:$C$504,C472)-1,"")</f>
        <v/>
      </c>
      <c r="S472" s="57">
        <f>IF(G472="N",LN(Q472),"")</f>
        <v/>
      </c>
      <c r="T472" s="57">
        <f>IF(G472="N",LN(1+R472),"")</f>
        <v/>
      </c>
      <c r="U472" s="39">
        <f>IF(AND(K472="Y",ISNUMBER(J472)),(1+L472)/(1+J472)-1,"")</f>
        <v/>
      </c>
      <c r="V472" s="57">
        <f>IF(ISNUMBER(U472),LN(1+U472),"")</f>
        <v/>
      </c>
      <c r="W472" s="57">
        <f>IF(ISNUMBER(V472),MAX(MIN(V472,Assumptions!$C$9),Assumptions!$B$9),"")</f>
        <v/>
      </c>
      <c r="X472" s="57">
        <f>IF(AND(K472="Y",ISNUMBER(J472)),LN(1+J472),"")</f>
        <v/>
      </c>
      <c r="Y472" s="57">
        <f>IF(ISNUMBER(X472),MAX(MIN(X472,Assumptions!$C$10),Assumptions!$B$10),"")</f>
        <v/>
      </c>
      <c r="Z472" s="57">
        <f>IF(ISNUMBER(W472),W472-AVERAGEIFS($W$5:$W$504,$C$5:$C$504,C472),"")</f>
        <v/>
      </c>
      <c r="AA472" s="57">
        <f>IF(ISNUMBER(Y472),Y472-AVERAGEIFS($Y$5:$Y$504,$C$5:$C$504,C472),"")</f>
        <v/>
      </c>
    </row>
    <row r="473" ht="15" customHeight="1" s="74">
      <c r="A473" s="56" t="inlineStr">
        <is>
          <t>CB</t>
        </is>
      </c>
      <c r="B473" s="56" t="inlineStr">
        <is>
          <t>Chubb Limited</t>
        </is>
      </c>
      <c r="C473" s="56" t="inlineStr">
        <is>
          <t>Financials</t>
        </is>
      </c>
      <c r="D473" s="56" t="inlineStr">
        <is>
          <t>Property &amp; Casualty Insurance</t>
        </is>
      </c>
      <c r="E473" s="56" t="inlineStr">
        <is>
          <t>Zurich, Switzerland</t>
        </is>
      </c>
      <c r="F473" s="37">
        <f>IFERROR(VLOOKUP(E473,Metro_Map!$A$4:$B$187,2,FALSE()),E473)</f>
        <v/>
      </c>
      <c r="G473" s="37">
        <f>IF(F473="Foreign domicile","Y","N")</f>
        <v/>
      </c>
      <c r="H473" s="59" t="n">
        <v>275.66</v>
      </c>
      <c r="I473" s="59" t="n">
        <v>350.15</v>
      </c>
      <c r="J473" s="60" t="n">
        <v>0.2780121894</v>
      </c>
      <c r="K473" s="37">
        <f>IF(AND(ISNUMBER(H473),ISNUMBER(I473)),"Y","N")</f>
        <v/>
      </c>
      <c r="L473" s="39">
        <f>IF(K473="Y",I473/H473-1,"")</f>
        <v/>
      </c>
      <c r="M473" s="57">
        <f>IF(K473="Y",LN(1+L473),"")</f>
        <v/>
      </c>
      <c r="N473" s="57">
        <f>IF(K473="Y",MAX(MIN(M473,Assumptions!$C$8),Assumptions!$B$8),"")</f>
        <v/>
      </c>
      <c r="O473" s="57">
        <f>IF(K473="Y",AVERAGEIFS($N$5:$N$504,$C$5:$C$504,C473),"")</f>
        <v/>
      </c>
      <c r="P473" s="57">
        <f>IF(K473="Y",N473-O473,"")</f>
        <v/>
      </c>
      <c r="Q473" s="37">
        <f>IF(G473="N",COUNTIFS($F$5:$F$504,F473),"")</f>
        <v/>
      </c>
      <c r="R473" s="37">
        <f>IF(G473="N",COUNTIFS($F$5:$F$504,F473,$C$5:$C$504,C473)-1,"")</f>
        <v/>
      </c>
      <c r="S473" s="57">
        <f>IF(G473="N",LN(Q473),"")</f>
        <v/>
      </c>
      <c r="T473" s="57">
        <f>IF(G473="N",LN(1+R473),"")</f>
        <v/>
      </c>
      <c r="U473" s="39">
        <f>IF(AND(K473="Y",ISNUMBER(J473)),(1+L473)/(1+J473)-1,"")</f>
        <v/>
      </c>
      <c r="V473" s="57">
        <f>IF(ISNUMBER(U473),LN(1+U473),"")</f>
        <v/>
      </c>
      <c r="W473" s="57">
        <f>IF(ISNUMBER(V473),MAX(MIN(V473,Assumptions!$C$9),Assumptions!$B$9),"")</f>
        <v/>
      </c>
      <c r="X473" s="57">
        <f>IF(AND(K473="Y",ISNUMBER(J473)),LN(1+J473),"")</f>
        <v/>
      </c>
      <c r="Y473" s="57">
        <f>IF(ISNUMBER(X473),MAX(MIN(X473,Assumptions!$C$10),Assumptions!$B$10),"")</f>
        <v/>
      </c>
      <c r="Z473" s="57">
        <f>IF(ISNUMBER(W473),W473-AVERAGEIFS($W$5:$W$504,$C$5:$C$504,C473),"")</f>
        <v/>
      </c>
      <c r="AA473" s="57">
        <f>IF(ISNUMBER(Y473),Y473-AVERAGEIFS($Y$5:$Y$504,$C$5:$C$504,C473),"")</f>
        <v/>
      </c>
    </row>
    <row r="474" ht="15" customHeight="1" s="74">
      <c r="A474" s="56" t="inlineStr">
        <is>
          <t>EG</t>
        </is>
      </c>
      <c r="B474" s="56" t="inlineStr">
        <is>
          <t>Everest Re</t>
        </is>
      </c>
      <c r="C474" s="56" t="inlineStr">
        <is>
          <t>Financials</t>
        </is>
      </c>
      <c r="D474" s="56" t="inlineStr">
        <is>
          <t>Reinsurance</t>
        </is>
      </c>
      <c r="E474" s="56" t="inlineStr">
        <is>
          <t>Hamilton, Bermuda</t>
        </is>
      </c>
      <c r="F474" s="37">
        <f>IFERROR(VLOOKUP(E474,Metro_Map!$A$4:$B$187,2,FALSE()),E474)</f>
        <v/>
      </c>
      <c r="G474" s="37">
        <f>IF(F474="Foreign domicile","Y","N")</f>
        <v/>
      </c>
      <c r="H474" s="59" t="n">
        <v>392.87</v>
      </c>
      <c r="I474" s="59" t="n">
        <v>375.47</v>
      </c>
      <c r="J474" s="60" t="n">
        <v>0.07602718478999999</v>
      </c>
      <c r="K474" s="37">
        <f>IF(AND(ISNUMBER(H474),ISNUMBER(I474)),"Y","N")</f>
        <v/>
      </c>
      <c r="L474" s="39">
        <f>IF(K474="Y",I474/H474-1,"")</f>
        <v/>
      </c>
      <c r="M474" s="57">
        <f>IF(K474="Y",LN(1+L474),"")</f>
        <v/>
      </c>
      <c r="N474" s="57">
        <f>IF(K474="Y",MAX(MIN(M474,Assumptions!$C$8),Assumptions!$B$8),"")</f>
        <v/>
      </c>
      <c r="O474" s="57">
        <f>IF(K474="Y",AVERAGEIFS($N$5:$N$504,$C$5:$C$504,C474),"")</f>
        <v/>
      </c>
      <c r="P474" s="57">
        <f>IF(K474="Y",N474-O474,"")</f>
        <v/>
      </c>
      <c r="Q474" s="37">
        <f>IF(G474="N",COUNTIFS($F$5:$F$504,F474),"")</f>
        <v/>
      </c>
      <c r="R474" s="37">
        <f>IF(G474="N",COUNTIFS($F$5:$F$504,F474,$C$5:$C$504,C474)-1,"")</f>
        <v/>
      </c>
      <c r="S474" s="57">
        <f>IF(G474="N",LN(Q474),"")</f>
        <v/>
      </c>
      <c r="T474" s="57">
        <f>IF(G474="N",LN(1+R474),"")</f>
        <v/>
      </c>
      <c r="U474" s="39">
        <f>IF(AND(K474="Y",ISNUMBER(J474)),(1+L474)/(1+J474)-1,"")</f>
        <v/>
      </c>
      <c r="V474" s="57">
        <f>IF(ISNUMBER(U474),LN(1+U474),"")</f>
        <v/>
      </c>
      <c r="W474" s="57">
        <f>IF(ISNUMBER(V474),MAX(MIN(V474,Assumptions!$C$9),Assumptions!$B$9),"")</f>
        <v/>
      </c>
      <c r="X474" s="57">
        <f>IF(AND(K474="Y",ISNUMBER(J474)),LN(1+J474),"")</f>
        <v/>
      </c>
      <c r="Y474" s="57">
        <f>IF(ISNUMBER(X474),MAX(MIN(X474,Assumptions!$C$10),Assumptions!$B$10),"")</f>
        <v/>
      </c>
      <c r="Z474" s="57">
        <f>IF(ISNUMBER(W474),W474-AVERAGEIFS($W$5:$W$504,$C$5:$C$504,C474),"")</f>
        <v/>
      </c>
      <c r="AA474" s="57">
        <f>IF(ISNUMBER(Y474),Y474-AVERAGEIFS($Y$5:$Y$504,$C$5:$C$504,C474),"")</f>
        <v/>
      </c>
    </row>
    <row r="475" ht="15" customHeight="1" s="74">
      <c r="A475" s="56" t="inlineStr">
        <is>
          <t>ETN</t>
        </is>
      </c>
      <c r="B475" s="56" t="inlineStr">
        <is>
          <t>Eaton Corporation</t>
        </is>
      </c>
      <c r="C475" s="56" t="inlineStr">
        <is>
          <t>Industrials</t>
        </is>
      </c>
      <c r="D475" s="56" t="inlineStr">
        <is>
          <t>Electrical Components &amp; Equipment</t>
        </is>
      </c>
      <c r="E475" s="56" t="inlineStr">
        <is>
          <t>Dublin, Ireland</t>
        </is>
      </c>
      <c r="F475" s="37">
        <f>IFERROR(VLOOKUP(E475,Metro_Map!$A$4:$B$187,2,FALSE()),E475)</f>
        <v/>
      </c>
      <c r="G475" s="37">
        <f>IF(F475="Foreign domicile","Y","N")</f>
        <v/>
      </c>
      <c r="H475" s="59" t="n">
        <v>304.79</v>
      </c>
      <c r="I475" s="59" t="n">
        <v>408.85</v>
      </c>
      <c r="J475" s="60" t="n">
        <v>0.1795661965</v>
      </c>
      <c r="K475" s="37">
        <f>IF(AND(ISNUMBER(H475),ISNUMBER(I475)),"Y","N")</f>
        <v/>
      </c>
      <c r="L475" s="39">
        <f>IF(K475="Y",I475/H475-1,"")</f>
        <v/>
      </c>
      <c r="M475" s="57">
        <f>IF(K475="Y",LN(1+L475),"")</f>
        <v/>
      </c>
      <c r="N475" s="57">
        <f>IF(K475="Y",MAX(MIN(M475,Assumptions!$C$8),Assumptions!$B$8),"")</f>
        <v/>
      </c>
      <c r="O475" s="57">
        <f>IF(K475="Y",AVERAGEIFS($N$5:$N$504,$C$5:$C$504,C475),"")</f>
        <v/>
      </c>
      <c r="P475" s="57">
        <f>IF(K475="Y",N475-O475,"")</f>
        <v/>
      </c>
      <c r="Q475" s="37">
        <f>IF(G475="N",COUNTIFS($F$5:$F$504,F475),"")</f>
        <v/>
      </c>
      <c r="R475" s="37">
        <f>IF(G475="N",COUNTIFS($F$5:$F$504,F475,$C$5:$C$504,C475)-1,"")</f>
        <v/>
      </c>
      <c r="S475" s="57">
        <f>IF(G475="N",LN(Q475),"")</f>
        <v/>
      </c>
      <c r="T475" s="57">
        <f>IF(G475="N",LN(1+R475),"")</f>
        <v/>
      </c>
      <c r="U475" s="39">
        <f>IF(AND(K475="Y",ISNUMBER(J475)),(1+L475)/(1+J475)-1,"")</f>
        <v/>
      </c>
      <c r="V475" s="57">
        <f>IF(ISNUMBER(U475),LN(1+U475),"")</f>
        <v/>
      </c>
      <c r="W475" s="57">
        <f>IF(ISNUMBER(V475),MAX(MIN(V475,Assumptions!$C$9),Assumptions!$B$9),"")</f>
        <v/>
      </c>
      <c r="X475" s="57">
        <f>IF(AND(K475="Y",ISNUMBER(J475)),LN(1+J475),"")</f>
        <v/>
      </c>
      <c r="Y475" s="57">
        <f>IF(ISNUMBER(X475),MAX(MIN(X475,Assumptions!$C$10),Assumptions!$B$10),"")</f>
        <v/>
      </c>
      <c r="Z475" s="57">
        <f>IF(ISNUMBER(W475),W475-AVERAGEIFS($W$5:$W$504,$C$5:$C$504,C475),"")</f>
        <v/>
      </c>
      <c r="AA475" s="57">
        <f>IF(ISNUMBER(Y475),Y475-AVERAGEIFS($Y$5:$Y$504,$C$5:$C$504,C475),"")</f>
        <v/>
      </c>
    </row>
    <row r="476" ht="15" customHeight="1" s="74">
      <c r="A476" s="56" t="inlineStr">
        <is>
          <t>GRMN</t>
        </is>
      </c>
      <c r="B476" s="56" t="inlineStr">
        <is>
          <t>Garmin</t>
        </is>
      </c>
      <c r="C476" s="56" t="inlineStr">
        <is>
          <t>Consumer Discretionary</t>
        </is>
      </c>
      <c r="D476" s="56" t="inlineStr">
        <is>
          <t>Consumer Electronics</t>
        </is>
      </c>
      <c r="E476" s="56" t="inlineStr">
        <is>
          <t>Schaffhausen, Switzerland</t>
        </is>
      </c>
      <c r="F476" s="37">
        <f>IFERROR(VLOOKUP(E476,Metro_Map!$A$4:$B$187,2,FALSE()),E476)</f>
        <v/>
      </c>
      <c r="G476" s="37">
        <f>IF(F476="Foreign domicile","Y","N")</f>
        <v/>
      </c>
      <c r="H476" s="59" t="n">
        <v>171.25</v>
      </c>
      <c r="I476" s="59" t="n">
        <v>279.72</v>
      </c>
      <c r="J476" s="60" t="n">
        <v>0.4104196249</v>
      </c>
      <c r="K476" s="37">
        <f>IF(AND(ISNUMBER(H476),ISNUMBER(I476)),"Y","N")</f>
        <v/>
      </c>
      <c r="L476" s="39">
        <f>IF(K476="Y",I476/H476-1,"")</f>
        <v/>
      </c>
      <c r="M476" s="57">
        <f>IF(K476="Y",LN(1+L476),"")</f>
        <v/>
      </c>
      <c r="N476" s="57">
        <f>IF(K476="Y",MAX(MIN(M476,Assumptions!$C$8),Assumptions!$B$8),"")</f>
        <v/>
      </c>
      <c r="O476" s="57">
        <f>IF(K476="Y",AVERAGEIFS($N$5:$N$504,$C$5:$C$504,C476),"")</f>
        <v/>
      </c>
      <c r="P476" s="57">
        <f>IF(K476="Y",N476-O476,"")</f>
        <v/>
      </c>
      <c r="Q476" s="37">
        <f>IF(G476="N",COUNTIFS($F$5:$F$504,F476),"")</f>
        <v/>
      </c>
      <c r="R476" s="37">
        <f>IF(G476="N",COUNTIFS($F$5:$F$504,F476,$C$5:$C$504,C476)-1,"")</f>
        <v/>
      </c>
      <c r="S476" s="57">
        <f>IF(G476="N",LN(Q476),"")</f>
        <v/>
      </c>
      <c r="T476" s="57">
        <f>IF(G476="N",LN(1+R476),"")</f>
        <v/>
      </c>
      <c r="U476" s="39">
        <f>IF(AND(K476="Y",ISNUMBER(J476)),(1+L476)/(1+J476)-1,"")</f>
        <v/>
      </c>
      <c r="V476" s="57">
        <f>IF(ISNUMBER(U476),LN(1+U476),"")</f>
        <v/>
      </c>
      <c r="W476" s="57">
        <f>IF(ISNUMBER(V476),MAX(MIN(V476,Assumptions!$C$9),Assumptions!$B$9),"")</f>
        <v/>
      </c>
      <c r="X476" s="57">
        <f>IF(AND(K476="Y",ISNUMBER(J476)),LN(1+J476),"")</f>
        <v/>
      </c>
      <c r="Y476" s="57">
        <f>IF(ISNUMBER(X476),MAX(MIN(X476,Assumptions!$C$10),Assumptions!$B$10),"")</f>
        <v/>
      </c>
      <c r="Z476" s="57">
        <f>IF(ISNUMBER(W476),W476-AVERAGEIFS($W$5:$W$504,$C$5:$C$504,C476),"")</f>
        <v/>
      </c>
      <c r="AA476" s="57">
        <f>IF(ISNUMBER(Y476),Y476-AVERAGEIFS($Y$5:$Y$504,$C$5:$C$504,C476),"")</f>
        <v/>
      </c>
    </row>
    <row r="477" ht="15" customHeight="1" s="74">
      <c r="A477" s="56" t="inlineStr">
        <is>
          <t>JCI</t>
        </is>
      </c>
      <c r="B477" s="56" t="inlineStr">
        <is>
          <t>Johnson Controls</t>
        </is>
      </c>
      <c r="C477" s="56" t="inlineStr">
        <is>
          <t>Industrials</t>
        </is>
      </c>
      <c r="D477" s="56" t="inlineStr">
        <is>
          <t>Building Products</t>
        </is>
      </c>
      <c r="E477" s="56" t="inlineStr">
        <is>
          <t>Cork, Ireland</t>
        </is>
      </c>
      <c r="F477" s="37">
        <f>IFERROR(VLOOKUP(E477,Metro_Map!$A$4:$B$187,2,FALSE()),E477)</f>
        <v/>
      </c>
      <c r="G477" s="37">
        <f>IF(F477="Foreign domicile","Y","N")</f>
        <v/>
      </c>
      <c r="H477" s="59" t="n">
        <v>71.54000000000001</v>
      </c>
      <c r="I477" s="59" t="n">
        <v>152.44</v>
      </c>
      <c r="J477" s="60" t="n">
        <v>0.940555704</v>
      </c>
      <c r="K477" s="37">
        <f>IF(AND(ISNUMBER(H477),ISNUMBER(I477)),"Y","N")</f>
        <v/>
      </c>
      <c r="L477" s="39">
        <f>IF(K477="Y",I477/H477-1,"")</f>
        <v/>
      </c>
      <c r="M477" s="57">
        <f>IF(K477="Y",LN(1+L477),"")</f>
        <v/>
      </c>
      <c r="N477" s="57">
        <f>IF(K477="Y",MAX(MIN(M477,Assumptions!$C$8),Assumptions!$B$8),"")</f>
        <v/>
      </c>
      <c r="O477" s="57">
        <f>IF(K477="Y",AVERAGEIFS($N$5:$N$504,$C$5:$C$504,C477),"")</f>
        <v/>
      </c>
      <c r="P477" s="57">
        <f>IF(K477="Y",N477-O477,"")</f>
        <v/>
      </c>
      <c r="Q477" s="37">
        <f>IF(G477="N",COUNTIFS($F$5:$F$504,F477),"")</f>
        <v/>
      </c>
      <c r="R477" s="37">
        <f>IF(G477="N",COUNTIFS($F$5:$F$504,F477,$C$5:$C$504,C477)-1,"")</f>
        <v/>
      </c>
      <c r="S477" s="57">
        <f>IF(G477="N",LN(Q477),"")</f>
        <v/>
      </c>
      <c r="T477" s="57">
        <f>IF(G477="N",LN(1+R477),"")</f>
        <v/>
      </c>
      <c r="U477" s="39">
        <f>IF(AND(K477="Y",ISNUMBER(J477)),(1+L477)/(1+J477)-1,"")</f>
        <v/>
      </c>
      <c r="V477" s="57">
        <f>IF(ISNUMBER(U477),LN(1+U477),"")</f>
        <v/>
      </c>
      <c r="W477" s="57">
        <f>IF(ISNUMBER(V477),MAX(MIN(V477,Assumptions!$C$9),Assumptions!$B$9),"")</f>
        <v/>
      </c>
      <c r="X477" s="57">
        <f>IF(AND(K477="Y",ISNUMBER(J477)),LN(1+J477),"")</f>
        <v/>
      </c>
      <c r="Y477" s="57">
        <f>IF(ISNUMBER(X477),MAX(MIN(X477,Assumptions!$C$10),Assumptions!$B$10),"")</f>
        <v/>
      </c>
      <c r="Z477" s="57">
        <f>IF(ISNUMBER(W477),W477-AVERAGEIFS($W$5:$W$504,$C$5:$C$504,C477),"")</f>
        <v/>
      </c>
      <c r="AA477" s="57">
        <f>IF(ISNUMBER(Y477),Y477-AVERAGEIFS($Y$5:$Y$504,$C$5:$C$504,C477),"")</f>
        <v/>
      </c>
    </row>
    <row r="478" ht="15" customHeight="1" s="74">
      <c r="A478" s="56" t="inlineStr">
        <is>
          <t>LIN</t>
        </is>
      </c>
      <c r="B478" s="56" t="inlineStr">
        <is>
          <t>Linde plc</t>
        </is>
      </c>
      <c r="C478" s="56" t="inlineStr">
        <is>
          <t>Materials</t>
        </is>
      </c>
      <c r="D478" s="56" t="inlineStr">
        <is>
          <t>Industrial Gases</t>
        </is>
      </c>
      <c r="E478" s="56" t="inlineStr">
        <is>
          <t>Guildford, United Kingdom</t>
        </is>
      </c>
      <c r="F478" s="37">
        <f>IFERROR(VLOOKUP(E478,Metro_Map!$A$4:$B$187,2,FALSE()),E478)</f>
        <v/>
      </c>
      <c r="G478" s="37">
        <f>IF(F478="Foreign domicile","Y","N")</f>
        <v/>
      </c>
      <c r="H478" s="59" t="n">
        <v>453.5</v>
      </c>
      <c r="I478" s="59" t="n">
        <v>492.7</v>
      </c>
      <c r="J478" s="60" t="n">
        <v>0.08637252962</v>
      </c>
      <c r="K478" s="37">
        <f>IF(AND(ISNUMBER(H478),ISNUMBER(I478)),"Y","N")</f>
        <v/>
      </c>
      <c r="L478" s="39">
        <f>IF(K478="Y",I478/H478-1,"")</f>
        <v/>
      </c>
      <c r="M478" s="57">
        <f>IF(K478="Y",LN(1+L478),"")</f>
        <v/>
      </c>
      <c r="N478" s="57">
        <f>IF(K478="Y",MAX(MIN(M478,Assumptions!$C$8),Assumptions!$B$8),"")</f>
        <v/>
      </c>
      <c r="O478" s="57">
        <f>IF(K478="Y",AVERAGEIFS($N$5:$N$504,$C$5:$C$504,C478),"")</f>
        <v/>
      </c>
      <c r="P478" s="57">
        <f>IF(K478="Y",N478-O478,"")</f>
        <v/>
      </c>
      <c r="Q478" s="37">
        <f>IF(G478="N",COUNTIFS($F$5:$F$504,F478),"")</f>
        <v/>
      </c>
      <c r="R478" s="37">
        <f>IF(G478="N",COUNTIFS($F$5:$F$504,F478,$C$5:$C$504,C478)-1,"")</f>
        <v/>
      </c>
      <c r="S478" s="57">
        <f>IF(G478="N",LN(Q478),"")</f>
        <v/>
      </c>
      <c r="T478" s="57">
        <f>IF(G478="N",LN(1+R478),"")</f>
        <v/>
      </c>
      <c r="U478" s="39">
        <f>IF(AND(K478="Y",ISNUMBER(J478)),(1+L478)/(1+J478)-1,"")</f>
        <v/>
      </c>
      <c r="V478" s="57">
        <f>IF(ISNUMBER(U478),LN(1+U478),"")</f>
        <v/>
      </c>
      <c r="W478" s="57">
        <f>IF(ISNUMBER(V478),MAX(MIN(V478,Assumptions!$C$9),Assumptions!$B$9),"")</f>
        <v/>
      </c>
      <c r="X478" s="57">
        <f>IF(AND(K478="Y",ISNUMBER(J478)),LN(1+J478),"")</f>
        <v/>
      </c>
      <c r="Y478" s="57">
        <f>IF(ISNUMBER(X478),MAX(MIN(X478,Assumptions!$C$10),Assumptions!$B$10),"")</f>
        <v/>
      </c>
      <c r="Z478" s="57">
        <f>IF(ISNUMBER(W478),W478-AVERAGEIFS($W$5:$W$504,$C$5:$C$504,C478),"")</f>
        <v/>
      </c>
      <c r="AA478" s="57">
        <f>IF(ISNUMBER(Y478),Y478-AVERAGEIFS($Y$5:$Y$504,$C$5:$C$504,C478),"")</f>
        <v/>
      </c>
    </row>
    <row r="479" ht="15" customHeight="1" s="74">
      <c r="A479" s="56" t="inlineStr">
        <is>
          <t>LULU</t>
        </is>
      </c>
      <c r="B479" s="56" t="inlineStr">
        <is>
          <t>Lululemon Athletica</t>
        </is>
      </c>
      <c r="C479" s="56" t="inlineStr">
        <is>
          <t>Consumer Discretionary</t>
        </is>
      </c>
      <c r="D479" s="56" t="inlineStr">
        <is>
          <t>Apparel, Accessories &amp; Luxury Goods</t>
        </is>
      </c>
      <c r="E479" s="56" t="inlineStr">
        <is>
          <t>Vancouver, Canada</t>
        </is>
      </c>
      <c r="F479" s="37">
        <f>IFERROR(VLOOKUP(E479,Metro_Map!$A$4:$B$187,2,FALSE()),E479)</f>
        <v/>
      </c>
      <c r="G479" s="37">
        <f>IF(F479="Foreign domicile","Y","N")</f>
        <v/>
      </c>
      <c r="H479" s="59" t="n">
        <v>258.66</v>
      </c>
      <c r="I479" s="59" t="n">
        <v>94.09</v>
      </c>
      <c r="J479" s="60" t="n">
        <v>-0.6874353914</v>
      </c>
      <c r="K479" s="37">
        <f>IF(AND(ISNUMBER(H479),ISNUMBER(I479)),"Y","N")</f>
        <v/>
      </c>
      <c r="L479" s="39">
        <f>IF(K479="Y",I479/H479-1,"")</f>
        <v/>
      </c>
      <c r="M479" s="57">
        <f>IF(K479="Y",LN(1+L479),"")</f>
        <v/>
      </c>
      <c r="N479" s="57">
        <f>IF(K479="Y",MAX(MIN(M479,Assumptions!$C$8),Assumptions!$B$8),"")</f>
        <v/>
      </c>
      <c r="O479" s="57">
        <f>IF(K479="Y",AVERAGEIFS($N$5:$N$504,$C$5:$C$504,C479),"")</f>
        <v/>
      </c>
      <c r="P479" s="57">
        <f>IF(K479="Y",N479-O479,"")</f>
        <v/>
      </c>
      <c r="Q479" s="37">
        <f>IF(G479="N",COUNTIFS($F$5:$F$504,F479),"")</f>
        <v/>
      </c>
      <c r="R479" s="37">
        <f>IF(G479="N",COUNTIFS($F$5:$F$504,F479,$C$5:$C$504,C479)-1,"")</f>
        <v/>
      </c>
      <c r="S479" s="57">
        <f>IF(G479="N",LN(Q479),"")</f>
        <v/>
      </c>
      <c r="T479" s="57">
        <f>IF(G479="N",LN(1+R479),"")</f>
        <v/>
      </c>
      <c r="U479" s="39">
        <f>IF(AND(K479="Y",ISNUMBER(J479)),(1+L479)/(1+J479)-1,"")</f>
        <v/>
      </c>
      <c r="V479" s="57">
        <f>IF(ISNUMBER(U479),LN(1+U479),"")</f>
        <v/>
      </c>
      <c r="W479" s="57">
        <f>IF(ISNUMBER(V479),MAX(MIN(V479,Assumptions!$C$9),Assumptions!$B$9),"")</f>
        <v/>
      </c>
      <c r="X479" s="57">
        <f>IF(AND(K479="Y",ISNUMBER(J479)),LN(1+J479),"")</f>
        <v/>
      </c>
      <c r="Y479" s="57">
        <f>IF(ISNUMBER(X479),MAX(MIN(X479,Assumptions!$C$10),Assumptions!$B$10),"")</f>
        <v/>
      </c>
      <c r="Z479" s="57">
        <f>IF(ISNUMBER(W479),W479-AVERAGEIFS($W$5:$W$504,$C$5:$C$504,C479),"")</f>
        <v/>
      </c>
      <c r="AA479" s="57">
        <f>IF(ISNUMBER(Y479),Y479-AVERAGEIFS($Y$5:$Y$504,$C$5:$C$504,C479),"")</f>
        <v/>
      </c>
    </row>
    <row r="480" ht="15" customHeight="1" s="74">
      <c r="A480" s="56" t="inlineStr">
        <is>
          <t>LYB</t>
        </is>
      </c>
      <c r="B480" s="56" t="inlineStr">
        <is>
          <t>LyondellBasell</t>
        </is>
      </c>
      <c r="C480" s="56" t="inlineStr">
        <is>
          <t>Materials</t>
        </is>
      </c>
      <c r="D480" s="56" t="inlineStr">
        <is>
          <t>Specialty Chemicals</t>
        </is>
      </c>
      <c r="E480" s="56" t="inlineStr">
        <is>
          <t>Rotterdam, Netherlands</t>
        </is>
      </c>
      <c r="F480" s="37">
        <f>IFERROR(VLOOKUP(E480,Metro_Map!$A$4:$B$187,2,FALSE()),E480)</f>
        <v/>
      </c>
      <c r="G480" s="37">
        <f>IF(F480="Foreign domicile","Y","N")</f>
        <v/>
      </c>
      <c r="H480" s="59" t="n">
        <v>99.45999999999999</v>
      </c>
      <c r="I480" s="59" t="n">
        <v>61.17</v>
      </c>
      <c r="J480" s="60" t="n">
        <v>-0.267658428</v>
      </c>
      <c r="K480" s="37">
        <f>IF(AND(ISNUMBER(H480),ISNUMBER(I480)),"Y","N")</f>
        <v/>
      </c>
      <c r="L480" s="39">
        <f>IF(K480="Y",I480/H480-1,"")</f>
        <v/>
      </c>
      <c r="M480" s="57">
        <f>IF(K480="Y",LN(1+L480),"")</f>
        <v/>
      </c>
      <c r="N480" s="57">
        <f>IF(K480="Y",MAX(MIN(M480,Assumptions!$C$8),Assumptions!$B$8),"")</f>
        <v/>
      </c>
      <c r="O480" s="57">
        <f>IF(K480="Y",AVERAGEIFS($N$5:$N$504,$C$5:$C$504,C480),"")</f>
        <v/>
      </c>
      <c r="P480" s="57">
        <f>IF(K480="Y",N480-O480,"")</f>
        <v/>
      </c>
      <c r="Q480" s="37">
        <f>IF(G480="N",COUNTIFS($F$5:$F$504,F480),"")</f>
        <v/>
      </c>
      <c r="R480" s="37">
        <f>IF(G480="N",COUNTIFS($F$5:$F$504,F480,$C$5:$C$504,C480)-1,"")</f>
        <v/>
      </c>
      <c r="S480" s="57">
        <f>IF(G480="N",LN(Q480),"")</f>
        <v/>
      </c>
      <c r="T480" s="57">
        <f>IF(G480="N",LN(1+R480),"")</f>
        <v/>
      </c>
      <c r="U480" s="39">
        <f>IF(AND(K480="Y",ISNUMBER(J480)),(1+L480)/(1+J480)-1,"")</f>
        <v/>
      </c>
      <c r="V480" s="57">
        <f>IF(ISNUMBER(U480),LN(1+U480),"")</f>
        <v/>
      </c>
      <c r="W480" s="57">
        <f>IF(ISNUMBER(V480),MAX(MIN(V480,Assumptions!$C$9),Assumptions!$B$9),"")</f>
        <v/>
      </c>
      <c r="X480" s="57">
        <f>IF(AND(K480="Y",ISNUMBER(J480)),LN(1+J480),"")</f>
        <v/>
      </c>
      <c r="Y480" s="57">
        <f>IF(ISNUMBER(X480),MAX(MIN(X480,Assumptions!$C$10),Assumptions!$B$10),"")</f>
        <v/>
      </c>
      <c r="Z480" s="57">
        <f>IF(ISNUMBER(W480),W480-AVERAGEIFS($W$5:$W$504,$C$5:$C$504,C480),"")</f>
        <v/>
      </c>
      <c r="AA480" s="57">
        <f>IF(ISNUMBER(Y480),Y480-AVERAGEIFS($Y$5:$Y$504,$C$5:$C$504,C480),"")</f>
        <v/>
      </c>
    </row>
    <row r="481" ht="15" customHeight="1" s="74">
      <c r="A481" s="56" t="inlineStr">
        <is>
          <t>MDT</t>
        </is>
      </c>
      <c r="B481" s="56" t="inlineStr">
        <is>
          <t>Medtronic</t>
        </is>
      </c>
      <c r="C481" s="56" t="inlineStr">
        <is>
          <t>Health Care</t>
        </is>
      </c>
      <c r="D481" s="56" t="inlineStr">
        <is>
          <t>Health Care Equipment</t>
        </is>
      </c>
      <c r="E481" s="56" t="inlineStr">
        <is>
          <t>Dublin, Ireland</t>
        </is>
      </c>
      <c r="F481" s="37">
        <f>IFERROR(VLOOKUP(E481,Metro_Map!$A$4:$B$187,2,FALSE()),E481)</f>
        <v/>
      </c>
      <c r="G481" s="37">
        <f>IF(F481="Foreign domicile","Y","N")</f>
        <v/>
      </c>
      <c r="H481" s="59" t="n">
        <v>80.31999999999999</v>
      </c>
      <c r="I481" s="59" t="n">
        <v>94.23</v>
      </c>
      <c r="J481" s="60" t="n">
        <v>0.06634701160000001</v>
      </c>
      <c r="K481" s="37">
        <f>IF(AND(ISNUMBER(H481),ISNUMBER(I481)),"Y","N")</f>
        <v/>
      </c>
      <c r="L481" s="39">
        <f>IF(K481="Y",I481/H481-1,"")</f>
        <v/>
      </c>
      <c r="M481" s="57">
        <f>IF(K481="Y",LN(1+L481),"")</f>
        <v/>
      </c>
      <c r="N481" s="57">
        <f>IF(K481="Y",MAX(MIN(M481,Assumptions!$C$8),Assumptions!$B$8),"")</f>
        <v/>
      </c>
      <c r="O481" s="57">
        <f>IF(K481="Y",AVERAGEIFS($N$5:$N$504,$C$5:$C$504,C481),"")</f>
        <v/>
      </c>
      <c r="P481" s="57">
        <f>IF(K481="Y",N481-O481,"")</f>
        <v/>
      </c>
      <c r="Q481" s="37">
        <f>IF(G481="N",COUNTIFS($F$5:$F$504,F481),"")</f>
        <v/>
      </c>
      <c r="R481" s="37">
        <f>IF(G481="N",COUNTIFS($F$5:$F$504,F481,$C$5:$C$504,C481)-1,"")</f>
        <v/>
      </c>
      <c r="S481" s="57">
        <f>IF(G481="N",LN(Q481),"")</f>
        <v/>
      </c>
      <c r="T481" s="57">
        <f>IF(G481="N",LN(1+R481),"")</f>
        <v/>
      </c>
      <c r="U481" s="39">
        <f>IF(AND(K481="Y",ISNUMBER(J481)),(1+L481)/(1+J481)-1,"")</f>
        <v/>
      </c>
      <c r="V481" s="57">
        <f>IF(ISNUMBER(U481),LN(1+U481),"")</f>
        <v/>
      </c>
      <c r="W481" s="57">
        <f>IF(ISNUMBER(V481),MAX(MIN(V481,Assumptions!$C$9),Assumptions!$B$9),"")</f>
        <v/>
      </c>
      <c r="X481" s="57">
        <f>IF(AND(K481="Y",ISNUMBER(J481)),LN(1+J481),"")</f>
        <v/>
      </c>
      <c r="Y481" s="57">
        <f>IF(ISNUMBER(X481),MAX(MIN(X481,Assumptions!$C$10),Assumptions!$B$10),"")</f>
        <v/>
      </c>
      <c r="Z481" s="57">
        <f>IF(ISNUMBER(W481),W481-AVERAGEIFS($W$5:$W$504,$C$5:$C$504,C481),"")</f>
        <v/>
      </c>
      <c r="AA481" s="57">
        <f>IF(ISNUMBER(Y481),Y481-AVERAGEIFS($Y$5:$Y$504,$C$5:$C$504,C481),"")</f>
        <v/>
      </c>
    </row>
    <row r="482" ht="15" customHeight="1" s="74">
      <c r="A482" s="56" t="inlineStr">
        <is>
          <t>NXPI</t>
        </is>
      </c>
      <c r="B482" s="56" t="inlineStr">
        <is>
          <t>NXP Semiconductors</t>
        </is>
      </c>
      <c r="C482" s="56" t="inlineStr">
        <is>
          <t>Information Technology</t>
        </is>
      </c>
      <c r="D482" s="56" t="inlineStr">
        <is>
          <t>Semiconductors</t>
        </is>
      </c>
      <c r="E482" s="56" t="inlineStr">
        <is>
          <t>Eindhoven, Netherlands</t>
        </is>
      </c>
      <c r="F482" s="37">
        <f>IFERROR(VLOOKUP(E482,Metro_Map!$A$4:$B$187,2,FALSE()),E482)</f>
        <v/>
      </c>
      <c r="G482" s="37">
        <f>IF(F482="Foreign domicile","Y","N")</f>
        <v/>
      </c>
      <c r="H482" s="59" t="n">
        <v>263.16</v>
      </c>
      <c r="I482" s="59" t="n">
        <v>220.83</v>
      </c>
      <c r="J482" s="60" t="n">
        <v>0.01784998887</v>
      </c>
      <c r="K482" s="37">
        <f>IF(AND(ISNUMBER(H482),ISNUMBER(I482)),"Y","N")</f>
        <v/>
      </c>
      <c r="L482" s="39">
        <f>IF(K482="Y",I482/H482-1,"")</f>
        <v/>
      </c>
      <c r="M482" s="57">
        <f>IF(K482="Y",LN(1+L482),"")</f>
        <v/>
      </c>
      <c r="N482" s="57">
        <f>IF(K482="Y",MAX(MIN(M482,Assumptions!$C$8),Assumptions!$B$8),"")</f>
        <v/>
      </c>
      <c r="O482" s="57">
        <f>IF(K482="Y",AVERAGEIFS($N$5:$N$504,$C$5:$C$504,C482),"")</f>
        <v/>
      </c>
      <c r="P482" s="57">
        <f>IF(K482="Y",N482-O482,"")</f>
        <v/>
      </c>
      <c r="Q482" s="37">
        <f>IF(G482="N",COUNTIFS($F$5:$F$504,F482),"")</f>
        <v/>
      </c>
      <c r="R482" s="37">
        <f>IF(G482="N",COUNTIFS($F$5:$F$504,F482,$C$5:$C$504,C482)-1,"")</f>
        <v/>
      </c>
      <c r="S482" s="57">
        <f>IF(G482="N",LN(Q482),"")</f>
        <v/>
      </c>
      <c r="T482" s="57">
        <f>IF(G482="N",LN(1+R482),"")</f>
        <v/>
      </c>
      <c r="U482" s="39">
        <f>IF(AND(K482="Y",ISNUMBER(J482)),(1+L482)/(1+J482)-1,"")</f>
        <v/>
      </c>
      <c r="V482" s="57">
        <f>IF(ISNUMBER(U482),LN(1+U482),"")</f>
        <v/>
      </c>
      <c r="W482" s="57">
        <f>IF(ISNUMBER(V482),MAX(MIN(V482,Assumptions!$C$9),Assumptions!$B$9),"")</f>
        <v/>
      </c>
      <c r="X482" s="57">
        <f>IF(AND(K482="Y",ISNUMBER(J482)),LN(1+J482),"")</f>
        <v/>
      </c>
      <c r="Y482" s="57">
        <f>IF(ISNUMBER(X482),MAX(MIN(X482,Assumptions!$C$10),Assumptions!$B$10),"")</f>
        <v/>
      </c>
      <c r="Z482" s="57">
        <f>IF(ISNUMBER(W482),W482-AVERAGEIFS($W$5:$W$504,$C$5:$C$504,C482),"")</f>
        <v/>
      </c>
      <c r="AA482" s="57">
        <f>IF(ISNUMBER(Y482),Y482-AVERAGEIFS($Y$5:$Y$504,$C$5:$C$504,C482),"")</f>
        <v/>
      </c>
    </row>
    <row r="483" ht="15" customHeight="1" s="74">
      <c r="A483" s="56" t="inlineStr">
        <is>
          <t>PNR</t>
        </is>
      </c>
      <c r="B483" s="56" t="inlineStr">
        <is>
          <t>Pentair</t>
        </is>
      </c>
      <c r="C483" s="56" t="inlineStr">
        <is>
          <t>Industrials</t>
        </is>
      </c>
      <c r="D483" s="56" t="inlineStr">
        <is>
          <t>Industrial Machinery &amp; Supplies &amp; Components</t>
        </is>
      </c>
      <c r="E483" s="56" t="inlineStr">
        <is>
          <t>Worsley, United Kingdom</t>
        </is>
      </c>
      <c r="F483" s="37">
        <f>IFERROR(VLOOKUP(E483,Metro_Map!$A$4:$B$187,2,FALSE()),E483)</f>
        <v/>
      </c>
      <c r="G483" s="37">
        <f>IF(F483="Foreign domicile","Y","N")</f>
        <v/>
      </c>
      <c r="H483" s="59" t="n">
        <v>87.87</v>
      </c>
      <c r="I483" s="59" t="n">
        <v>52.11</v>
      </c>
      <c r="J483" s="60" t="n">
        <v>-0.4759018477</v>
      </c>
      <c r="K483" s="37">
        <f>IF(AND(ISNUMBER(H483),ISNUMBER(I483)),"Y","N")</f>
        <v/>
      </c>
      <c r="L483" s="39">
        <f>IF(K483="Y",I483/H483-1,"")</f>
        <v/>
      </c>
      <c r="M483" s="57">
        <f>IF(K483="Y",LN(1+L483),"")</f>
        <v/>
      </c>
      <c r="N483" s="57">
        <f>IF(K483="Y",MAX(MIN(M483,Assumptions!$C$8),Assumptions!$B$8),"")</f>
        <v/>
      </c>
      <c r="O483" s="57">
        <f>IF(K483="Y",AVERAGEIFS($N$5:$N$504,$C$5:$C$504,C483),"")</f>
        <v/>
      </c>
      <c r="P483" s="57">
        <f>IF(K483="Y",N483-O483,"")</f>
        <v/>
      </c>
      <c r="Q483" s="37">
        <f>IF(G483="N",COUNTIFS($F$5:$F$504,F483),"")</f>
        <v/>
      </c>
      <c r="R483" s="37">
        <f>IF(G483="N",COUNTIFS($F$5:$F$504,F483,$C$5:$C$504,C483)-1,"")</f>
        <v/>
      </c>
      <c r="S483" s="57">
        <f>IF(G483="N",LN(Q483),"")</f>
        <v/>
      </c>
      <c r="T483" s="57">
        <f>IF(G483="N",LN(1+R483),"")</f>
        <v/>
      </c>
      <c r="U483" s="39">
        <f>IF(AND(K483="Y",ISNUMBER(J483)),(1+L483)/(1+J483)-1,"")</f>
        <v/>
      </c>
      <c r="V483" s="57">
        <f>IF(ISNUMBER(U483),LN(1+U483),"")</f>
        <v/>
      </c>
      <c r="W483" s="57">
        <f>IF(ISNUMBER(V483),MAX(MIN(V483,Assumptions!$C$9),Assumptions!$B$9),"")</f>
        <v/>
      </c>
      <c r="X483" s="57">
        <f>IF(AND(K483="Y",ISNUMBER(J483)),LN(1+J483),"")</f>
        <v/>
      </c>
      <c r="Y483" s="57">
        <f>IF(ISNUMBER(X483),MAX(MIN(X483,Assumptions!$C$10),Assumptions!$B$10),"")</f>
        <v/>
      </c>
      <c r="Z483" s="57">
        <f>IF(ISNUMBER(W483),W483-AVERAGEIFS($W$5:$W$504,$C$5:$C$504,C483),"")</f>
        <v/>
      </c>
      <c r="AA483" s="57">
        <f>IF(ISNUMBER(Y483),Y483-AVERAGEIFS($Y$5:$Y$504,$C$5:$C$504,C483),"")</f>
        <v/>
      </c>
    </row>
    <row r="484" ht="15" customHeight="1" s="74">
      <c r="A484" s="56" t="inlineStr">
        <is>
          <t>STE</t>
        </is>
      </c>
      <c r="B484" s="56" t="inlineStr">
        <is>
          <t>Steris</t>
        </is>
      </c>
      <c r="C484" s="56" t="inlineStr">
        <is>
          <t>Health Care</t>
        </is>
      </c>
      <c r="D484" s="56" t="inlineStr">
        <is>
          <t>Health Care Equipment</t>
        </is>
      </c>
      <c r="E484" s="56" t="inlineStr">
        <is>
          <t>Dublin, Ireland</t>
        </is>
      </c>
      <c r="F484" s="37">
        <f>IFERROR(VLOOKUP(E484,Metro_Map!$A$4:$B$187,2,FALSE()),E484)</f>
        <v/>
      </c>
      <c r="G484" s="37">
        <f>IF(F484="Foreign domicile","Y","N")</f>
        <v/>
      </c>
      <c r="H484" s="59" t="n">
        <v>238.76</v>
      </c>
      <c r="I484" s="59" t="n">
        <v>217.26</v>
      </c>
      <c r="J484" s="60" t="n">
        <v>-0.01582835033</v>
      </c>
      <c r="K484" s="37">
        <f>IF(AND(ISNUMBER(H484),ISNUMBER(I484)),"Y","N")</f>
        <v/>
      </c>
      <c r="L484" s="39">
        <f>IF(K484="Y",I484/H484-1,"")</f>
        <v/>
      </c>
      <c r="M484" s="57">
        <f>IF(K484="Y",LN(1+L484),"")</f>
        <v/>
      </c>
      <c r="N484" s="57">
        <f>IF(K484="Y",MAX(MIN(M484,Assumptions!$C$8),Assumptions!$B$8),"")</f>
        <v/>
      </c>
      <c r="O484" s="57">
        <f>IF(K484="Y",AVERAGEIFS($N$5:$N$504,$C$5:$C$504,C484),"")</f>
        <v/>
      </c>
      <c r="P484" s="57">
        <f>IF(K484="Y",N484-O484,"")</f>
        <v/>
      </c>
      <c r="Q484" s="37">
        <f>IF(G484="N",COUNTIFS($F$5:$F$504,F484),"")</f>
        <v/>
      </c>
      <c r="R484" s="37">
        <f>IF(G484="N",COUNTIFS($F$5:$F$504,F484,$C$5:$C$504,C484)-1,"")</f>
        <v/>
      </c>
      <c r="S484" s="57">
        <f>IF(G484="N",LN(Q484),"")</f>
        <v/>
      </c>
      <c r="T484" s="57">
        <f>IF(G484="N",LN(1+R484),"")</f>
        <v/>
      </c>
      <c r="U484" s="39">
        <f>IF(AND(K484="Y",ISNUMBER(J484)),(1+L484)/(1+J484)-1,"")</f>
        <v/>
      </c>
      <c r="V484" s="57">
        <f>IF(ISNUMBER(U484),LN(1+U484),"")</f>
        <v/>
      </c>
      <c r="W484" s="57">
        <f>IF(ISNUMBER(V484),MAX(MIN(V484,Assumptions!$C$9),Assumptions!$B$9),"")</f>
        <v/>
      </c>
      <c r="X484" s="57">
        <f>IF(AND(K484="Y",ISNUMBER(J484)),LN(1+J484),"")</f>
        <v/>
      </c>
      <c r="Y484" s="57">
        <f>IF(ISNUMBER(X484),MAX(MIN(X484,Assumptions!$C$10),Assumptions!$B$10),"")</f>
        <v/>
      </c>
      <c r="Z484" s="57">
        <f>IF(ISNUMBER(W484),W484-AVERAGEIFS($W$5:$W$504,$C$5:$C$504,C484),"")</f>
        <v/>
      </c>
      <c r="AA484" s="57">
        <f>IF(ISNUMBER(Y484),Y484-AVERAGEIFS($Y$5:$Y$504,$C$5:$C$504,C484),"")</f>
        <v/>
      </c>
    </row>
    <row r="485" ht="15" customHeight="1" s="74">
      <c r="A485" s="56" t="inlineStr">
        <is>
          <t>STX</t>
        </is>
      </c>
      <c r="B485" s="56" t="inlineStr">
        <is>
          <t>Seagate Technology</t>
        </is>
      </c>
      <c r="C485" s="56" t="inlineStr">
        <is>
          <t>Information Technology</t>
        </is>
      </c>
      <c r="D485" s="56" t="inlineStr">
        <is>
          <t>Technology Hardware, Storage &amp; Peripherals</t>
        </is>
      </c>
      <c r="E485" s="56" t="inlineStr">
        <is>
          <t>Dublin, Ireland</t>
        </is>
      </c>
      <c r="F485" s="37">
        <f>IFERROR(VLOOKUP(E485,Metro_Map!$A$4:$B$187,2,FALSE()),E485)</f>
        <v/>
      </c>
      <c r="G485" s="37">
        <f>IF(F485="Foreign domicile","Y","N")</f>
        <v/>
      </c>
      <c r="H485" s="59" t="n">
        <v>102.17</v>
      </c>
      <c r="I485" s="59" t="n">
        <v>713.54</v>
      </c>
      <c r="J485" s="60" t="n">
        <v>5.66512543</v>
      </c>
      <c r="K485" s="37">
        <f>IF(AND(ISNUMBER(H485),ISNUMBER(I485)),"Y","N")</f>
        <v/>
      </c>
      <c r="L485" s="39">
        <f>IF(K485="Y",I485/H485-1,"")</f>
        <v/>
      </c>
      <c r="M485" s="57">
        <f>IF(K485="Y",LN(1+L485),"")</f>
        <v/>
      </c>
      <c r="N485" s="57">
        <f>IF(K485="Y",MAX(MIN(M485,Assumptions!$C$8),Assumptions!$B$8),"")</f>
        <v/>
      </c>
      <c r="O485" s="57">
        <f>IF(K485="Y",AVERAGEIFS($N$5:$N$504,$C$5:$C$504,C485),"")</f>
        <v/>
      </c>
      <c r="P485" s="57">
        <f>IF(K485="Y",N485-O485,"")</f>
        <v/>
      </c>
      <c r="Q485" s="37">
        <f>IF(G485="N",COUNTIFS($F$5:$F$504,F485),"")</f>
        <v/>
      </c>
      <c r="R485" s="37">
        <f>IF(G485="N",COUNTIFS($F$5:$F$504,F485,$C$5:$C$504,C485)-1,"")</f>
        <v/>
      </c>
      <c r="S485" s="57">
        <f>IF(G485="N",LN(Q485),"")</f>
        <v/>
      </c>
      <c r="T485" s="57">
        <f>IF(G485="N",LN(1+R485),"")</f>
        <v/>
      </c>
      <c r="U485" s="39">
        <f>IF(AND(K485="Y",ISNUMBER(J485)),(1+L485)/(1+J485)-1,"")</f>
        <v/>
      </c>
      <c r="V485" s="57">
        <f>IF(ISNUMBER(U485),LN(1+U485),"")</f>
        <v/>
      </c>
      <c r="W485" s="57">
        <f>IF(ISNUMBER(V485),MAX(MIN(V485,Assumptions!$C$9),Assumptions!$B$9),"")</f>
        <v/>
      </c>
      <c r="X485" s="57">
        <f>IF(AND(K485="Y",ISNUMBER(J485)),LN(1+J485),"")</f>
        <v/>
      </c>
      <c r="Y485" s="57">
        <f>IF(ISNUMBER(X485),MAX(MIN(X485,Assumptions!$C$10),Assumptions!$B$10),"")</f>
        <v/>
      </c>
      <c r="Z485" s="57">
        <f>IF(ISNUMBER(W485),W485-AVERAGEIFS($W$5:$W$504,$C$5:$C$504,C485),"")</f>
        <v/>
      </c>
      <c r="AA485" s="57">
        <f>IF(ISNUMBER(Y485),Y485-AVERAGEIFS($Y$5:$Y$504,$C$5:$C$504,C485),"")</f>
        <v/>
      </c>
    </row>
    <row r="486" ht="15" customHeight="1" s="74">
      <c r="A486" s="56" t="inlineStr">
        <is>
          <t>SW</t>
        </is>
      </c>
      <c r="B486" s="56" t="inlineStr">
        <is>
          <t>Smurfit WestRock</t>
        </is>
      </c>
      <c r="C486" s="56" t="inlineStr">
        <is>
          <t>Materials</t>
        </is>
      </c>
      <c r="D486" s="56" t="inlineStr">
        <is>
          <t>Paper &amp; Plastic Packaging Products &amp; Materials</t>
        </is>
      </c>
      <c r="E486" s="56" t="inlineStr">
        <is>
          <t>Dublin, Ireland</t>
        </is>
      </c>
      <c r="F486" s="37">
        <f>IFERROR(VLOOKUP(E486,Metro_Map!$A$4:$B$187,2,FALSE()),E486)</f>
        <v/>
      </c>
      <c r="G486" s="37">
        <f>IF(F486="Foreign domicile","Y","N")</f>
        <v/>
      </c>
      <c r="H486" s="59" t="n">
        <v>44.84</v>
      </c>
      <c r="I486" s="59" t="n">
        <v>40.75</v>
      </c>
      <c r="J486" s="60" t="n">
        <v>-0.2078348128</v>
      </c>
      <c r="K486" s="37">
        <f>IF(AND(ISNUMBER(H486),ISNUMBER(I486)),"Y","N")</f>
        <v/>
      </c>
      <c r="L486" s="39">
        <f>IF(K486="Y",I486/H486-1,"")</f>
        <v/>
      </c>
      <c r="M486" s="57">
        <f>IF(K486="Y",LN(1+L486),"")</f>
        <v/>
      </c>
      <c r="N486" s="57">
        <f>IF(K486="Y",MAX(MIN(M486,Assumptions!$C$8),Assumptions!$B$8),"")</f>
        <v/>
      </c>
      <c r="O486" s="57">
        <f>IF(K486="Y",AVERAGEIFS($N$5:$N$504,$C$5:$C$504,C486),"")</f>
        <v/>
      </c>
      <c r="P486" s="57">
        <f>IF(K486="Y",N486-O486,"")</f>
        <v/>
      </c>
      <c r="Q486" s="37">
        <f>IF(G486="N",COUNTIFS($F$5:$F$504,F486),"")</f>
        <v/>
      </c>
      <c r="R486" s="37">
        <f>IF(G486="N",COUNTIFS($F$5:$F$504,F486,$C$5:$C$504,C486)-1,"")</f>
        <v/>
      </c>
      <c r="S486" s="57">
        <f>IF(G486="N",LN(Q486),"")</f>
        <v/>
      </c>
      <c r="T486" s="57">
        <f>IF(G486="N",LN(1+R486),"")</f>
        <v/>
      </c>
      <c r="U486" s="39">
        <f>IF(AND(K486="Y",ISNUMBER(J486)),(1+L486)/(1+J486)-1,"")</f>
        <v/>
      </c>
      <c r="V486" s="57">
        <f>IF(ISNUMBER(U486),LN(1+U486),"")</f>
        <v/>
      </c>
      <c r="W486" s="57">
        <f>IF(ISNUMBER(V486),MAX(MIN(V486,Assumptions!$C$9),Assumptions!$B$9),"")</f>
        <v/>
      </c>
      <c r="X486" s="57">
        <f>IF(AND(K486="Y",ISNUMBER(J486)),LN(1+J486),"")</f>
        <v/>
      </c>
      <c r="Y486" s="57">
        <f>IF(ISNUMBER(X486),MAX(MIN(X486,Assumptions!$C$10),Assumptions!$B$10),"")</f>
        <v/>
      </c>
      <c r="Z486" s="57">
        <f>IF(ISNUMBER(W486),W486-AVERAGEIFS($W$5:$W$504,$C$5:$C$504,C486),"")</f>
        <v/>
      </c>
      <c r="AA486" s="57">
        <f>IF(ISNUMBER(Y486),Y486-AVERAGEIFS($Y$5:$Y$504,$C$5:$C$504,C486),"")</f>
        <v/>
      </c>
    </row>
    <row r="487" ht="15" customHeight="1" s="74">
      <c r="A487" s="56" t="inlineStr">
        <is>
          <t>TEL</t>
        </is>
      </c>
      <c r="B487" s="56" t="inlineStr">
        <is>
          <t>TE Connectivity</t>
        </is>
      </c>
      <c r="C487" s="56" t="inlineStr">
        <is>
          <t>Information Technology</t>
        </is>
      </c>
      <c r="D487" s="56" t="inlineStr">
        <is>
          <t>Electronic Manufacturing Services</t>
        </is>
      </c>
      <c r="E487" s="56" t="inlineStr">
        <is>
          <t>Schaffhausen, Switzerland</t>
        </is>
      </c>
      <c r="F487" s="37">
        <f>IFERROR(VLOOKUP(E487,Metro_Map!$A$4:$B$187,2,FALSE()),E487)</f>
        <v/>
      </c>
      <c r="G487" s="37">
        <f>IF(F487="Foreign domicile","Y","N")</f>
        <v/>
      </c>
      <c r="H487" s="59" t="n">
        <v>154.33</v>
      </c>
      <c r="I487" s="59" t="n">
        <v>210.25</v>
      </c>
      <c r="J487" s="60" t="n">
        <v>0.4065307765</v>
      </c>
      <c r="K487" s="37">
        <f>IF(AND(ISNUMBER(H487),ISNUMBER(I487)),"Y","N")</f>
        <v/>
      </c>
      <c r="L487" s="39">
        <f>IF(K487="Y",I487/H487-1,"")</f>
        <v/>
      </c>
      <c r="M487" s="57">
        <f>IF(K487="Y",LN(1+L487),"")</f>
        <v/>
      </c>
      <c r="N487" s="57">
        <f>IF(K487="Y",MAX(MIN(M487,Assumptions!$C$8),Assumptions!$B$8),"")</f>
        <v/>
      </c>
      <c r="O487" s="57">
        <f>IF(K487="Y",AVERAGEIFS($N$5:$N$504,$C$5:$C$504,C487),"")</f>
        <v/>
      </c>
      <c r="P487" s="57">
        <f>IF(K487="Y",N487-O487,"")</f>
        <v/>
      </c>
      <c r="Q487" s="37">
        <f>IF(G487="N",COUNTIFS($F$5:$F$504,F487),"")</f>
        <v/>
      </c>
      <c r="R487" s="37">
        <f>IF(G487="N",COUNTIFS($F$5:$F$504,F487,$C$5:$C$504,C487)-1,"")</f>
        <v/>
      </c>
      <c r="S487" s="57">
        <f>IF(G487="N",LN(Q487),"")</f>
        <v/>
      </c>
      <c r="T487" s="57">
        <f>IF(G487="N",LN(1+R487),"")</f>
        <v/>
      </c>
      <c r="U487" s="39">
        <f>IF(AND(K487="Y",ISNUMBER(J487)),(1+L487)/(1+J487)-1,"")</f>
        <v/>
      </c>
      <c r="V487" s="57">
        <f>IF(ISNUMBER(U487),LN(1+U487),"")</f>
        <v/>
      </c>
      <c r="W487" s="57">
        <f>IF(ISNUMBER(V487),MAX(MIN(V487,Assumptions!$C$9),Assumptions!$B$9),"")</f>
        <v/>
      </c>
      <c r="X487" s="57">
        <f>IF(AND(K487="Y",ISNUMBER(J487)),LN(1+J487),"")</f>
        <v/>
      </c>
      <c r="Y487" s="57">
        <f>IF(ISNUMBER(X487),MAX(MIN(X487,Assumptions!$C$10),Assumptions!$B$10),"")</f>
        <v/>
      </c>
      <c r="Z487" s="57">
        <f>IF(ISNUMBER(W487),W487-AVERAGEIFS($W$5:$W$504,$C$5:$C$504,C487),"")</f>
        <v/>
      </c>
      <c r="AA487" s="57">
        <f>IF(ISNUMBER(Y487),Y487-AVERAGEIFS($Y$5:$Y$504,$C$5:$C$504,C487),"")</f>
        <v/>
      </c>
    </row>
    <row r="488" ht="15" customHeight="1" s="74">
      <c r="A488" s="56" t="inlineStr">
        <is>
          <t>TT</t>
        </is>
      </c>
      <c r="B488" s="56" t="inlineStr">
        <is>
          <t>Trane Technologies</t>
        </is>
      </c>
      <c r="C488" s="56" t="inlineStr">
        <is>
          <t>Industrials</t>
        </is>
      </c>
      <c r="D488" s="56" t="inlineStr">
        <is>
          <t>Building Products</t>
        </is>
      </c>
      <c r="E488" s="56" t="inlineStr">
        <is>
          <t>Dublin, Ireland</t>
        </is>
      </c>
      <c r="F488" s="37">
        <f>IFERROR(VLOOKUP(E488,Metro_Map!$A$4:$B$187,2,FALSE()),E488)</f>
        <v/>
      </c>
      <c r="G488" s="37">
        <f>IF(F488="Foreign domicile","Y","N")</f>
        <v/>
      </c>
      <c r="H488" s="59" t="n">
        <v>334.28</v>
      </c>
      <c r="I488" s="59" t="n">
        <v>471.29</v>
      </c>
      <c r="J488" s="60" t="n">
        <v>0.165722924</v>
      </c>
      <c r="K488" s="37">
        <f>IF(AND(ISNUMBER(H488),ISNUMBER(I488)),"Y","N")</f>
        <v/>
      </c>
      <c r="L488" s="39">
        <f>IF(K488="Y",I488/H488-1,"")</f>
        <v/>
      </c>
      <c r="M488" s="57">
        <f>IF(K488="Y",LN(1+L488),"")</f>
        <v/>
      </c>
      <c r="N488" s="57">
        <f>IF(K488="Y",MAX(MIN(M488,Assumptions!$C$8),Assumptions!$B$8),"")</f>
        <v/>
      </c>
      <c r="O488" s="57">
        <f>IF(K488="Y",AVERAGEIFS($N$5:$N$504,$C$5:$C$504,C488),"")</f>
        <v/>
      </c>
      <c r="P488" s="57">
        <f>IF(K488="Y",N488-O488,"")</f>
        <v/>
      </c>
      <c r="Q488" s="37">
        <f>IF(G488="N",COUNTIFS($F$5:$F$504,F488),"")</f>
        <v/>
      </c>
      <c r="R488" s="37">
        <f>IF(G488="N",COUNTIFS($F$5:$F$504,F488,$C$5:$C$504,C488)-1,"")</f>
        <v/>
      </c>
      <c r="S488" s="57">
        <f>IF(G488="N",LN(Q488),"")</f>
        <v/>
      </c>
      <c r="T488" s="57">
        <f>IF(G488="N",LN(1+R488),"")</f>
        <v/>
      </c>
      <c r="U488" s="39">
        <f>IF(AND(K488="Y",ISNUMBER(J488)),(1+L488)/(1+J488)-1,"")</f>
        <v/>
      </c>
      <c r="V488" s="57">
        <f>IF(ISNUMBER(U488),LN(1+U488),"")</f>
        <v/>
      </c>
      <c r="W488" s="57">
        <f>IF(ISNUMBER(V488),MAX(MIN(V488,Assumptions!$C$9),Assumptions!$B$9),"")</f>
        <v/>
      </c>
      <c r="X488" s="57">
        <f>IF(AND(K488="Y",ISNUMBER(J488)),LN(1+J488),"")</f>
        <v/>
      </c>
      <c r="Y488" s="57">
        <f>IF(ISNUMBER(X488),MAX(MIN(X488,Assumptions!$C$10),Assumptions!$B$10),"")</f>
        <v/>
      </c>
      <c r="Z488" s="57">
        <f>IF(ISNUMBER(W488),W488-AVERAGEIFS($W$5:$W$504,$C$5:$C$504,C488),"")</f>
        <v/>
      </c>
      <c r="AA488" s="57">
        <f>IF(ISNUMBER(Y488),Y488-AVERAGEIFS($Y$5:$Y$504,$C$5:$C$504,C488),"")</f>
        <v/>
      </c>
    </row>
    <row r="489" ht="15" customHeight="1" s="74">
      <c r="A489" s="56" t="inlineStr">
        <is>
          <t>WTW</t>
        </is>
      </c>
      <c r="B489" s="56" t="inlineStr">
        <is>
          <t>Willis Towers Watson</t>
        </is>
      </c>
      <c r="C489" s="56" t="inlineStr">
        <is>
          <t>Financials</t>
        </is>
      </c>
      <c r="D489" s="56" t="inlineStr">
        <is>
          <t>Insurance Brokers</t>
        </is>
      </c>
      <c r="E489" s="56" t="inlineStr">
        <is>
          <t>London, United Kingdom</t>
        </is>
      </c>
      <c r="F489" s="37">
        <f>IFERROR(VLOOKUP(E489,Metro_Map!$A$4:$B$187,2,FALSE()),E489)</f>
        <v/>
      </c>
      <c r="G489" s="37">
        <f>IF(F489="Foreign domicile","Y","N")</f>
        <v/>
      </c>
      <c r="H489" s="59" t="n">
        <v>282.28</v>
      </c>
      <c r="I489" s="59" t="n">
        <v>297.09</v>
      </c>
      <c r="J489" s="60" t="n">
        <v>0.006202909847</v>
      </c>
      <c r="K489" s="37">
        <f>IF(AND(ISNUMBER(H489),ISNUMBER(I489)),"Y","N")</f>
        <v/>
      </c>
      <c r="L489" s="39">
        <f>IF(K489="Y",I489/H489-1,"")</f>
        <v/>
      </c>
      <c r="M489" s="57">
        <f>IF(K489="Y",LN(1+L489),"")</f>
        <v/>
      </c>
      <c r="N489" s="57">
        <f>IF(K489="Y",MAX(MIN(M489,Assumptions!$C$8),Assumptions!$B$8),"")</f>
        <v/>
      </c>
      <c r="O489" s="57">
        <f>IF(K489="Y",AVERAGEIFS($N$5:$N$504,$C$5:$C$504,C489),"")</f>
        <v/>
      </c>
      <c r="P489" s="57">
        <f>IF(K489="Y",N489-O489,"")</f>
        <v/>
      </c>
      <c r="Q489" s="37">
        <f>IF(G489="N",COUNTIFS($F$5:$F$504,F489),"")</f>
        <v/>
      </c>
      <c r="R489" s="37">
        <f>IF(G489="N",COUNTIFS($F$5:$F$504,F489,$C$5:$C$504,C489)-1,"")</f>
        <v/>
      </c>
      <c r="S489" s="57">
        <f>IF(G489="N",LN(Q489),"")</f>
        <v/>
      </c>
      <c r="T489" s="57">
        <f>IF(G489="N",LN(1+R489),"")</f>
        <v/>
      </c>
      <c r="U489" s="39">
        <f>IF(AND(K489="Y",ISNUMBER(J489)),(1+L489)/(1+J489)-1,"")</f>
        <v/>
      </c>
      <c r="V489" s="57">
        <f>IF(ISNUMBER(U489),LN(1+U489),"")</f>
        <v/>
      </c>
      <c r="W489" s="57">
        <f>IF(ISNUMBER(V489),MAX(MIN(V489,Assumptions!$C$9),Assumptions!$B$9),"")</f>
        <v/>
      </c>
      <c r="X489" s="57">
        <f>IF(AND(K489="Y",ISNUMBER(J489)),LN(1+J489),"")</f>
        <v/>
      </c>
      <c r="Y489" s="57">
        <f>IF(ISNUMBER(X489),MAX(MIN(X489,Assumptions!$C$10),Assumptions!$B$10),"")</f>
        <v/>
      </c>
      <c r="Z489" s="57">
        <f>IF(ISNUMBER(W489),W489-AVERAGEIFS($W$5:$W$504,$C$5:$C$504,C489),"")</f>
        <v/>
      </c>
      <c r="AA489" s="57">
        <f>IF(ISNUMBER(Y489),Y489-AVERAGEIFS($Y$5:$Y$504,$C$5:$C$504,C489),"")</f>
        <v/>
      </c>
    </row>
    <row r="490" ht="15" customHeight="1" s="74">
      <c r="A490" s="56" t="inlineStr">
        <is>
          <t>ANSS</t>
        </is>
      </c>
      <c r="B490" s="56" t="inlineStr">
        <is>
          <t>Ansys</t>
        </is>
      </c>
      <c r="C490" s="56" t="inlineStr">
        <is>
          <t>Information Technology</t>
        </is>
      </c>
      <c r="D490" s="56" t="inlineStr">
        <is>
          <t>Application Software</t>
        </is>
      </c>
      <c r="E490" s="56" t="inlineStr">
        <is>
          <t>Canonsburg, Pennsylvania</t>
        </is>
      </c>
      <c r="F490" s="37">
        <f>IFERROR(VLOOKUP(E490,Metro_Map!$A$4:$B$187,2,FALSE()),E490)</f>
        <v/>
      </c>
      <c r="G490" s="37">
        <f>IF(F490="Foreign domicile","Y","N")</f>
        <v/>
      </c>
      <c r="H490" s="61" t="n"/>
      <c r="I490" s="61" t="n"/>
      <c r="J490" s="39" t="n"/>
      <c r="K490" s="37">
        <f>IF(AND(ISNUMBER(H490),ISNUMBER(I490)),"Y","N")</f>
        <v/>
      </c>
      <c r="L490" s="39">
        <f>IF(K490="Y",I490/H490-1,"")</f>
        <v/>
      </c>
      <c r="M490" s="57">
        <f>IF(K490="Y",LN(1+L490),"")</f>
        <v/>
      </c>
      <c r="N490" s="57">
        <f>IF(K490="Y",MAX(MIN(M490,Assumptions!$C$8),Assumptions!$B$8),"")</f>
        <v/>
      </c>
      <c r="O490" s="57">
        <f>IF(K490="Y",AVERAGEIFS($N$5:$N$504,$C$5:$C$504,C490),"")</f>
        <v/>
      </c>
      <c r="P490" s="57">
        <f>IF(K490="Y",N490-O490,"")</f>
        <v/>
      </c>
      <c r="Q490" s="37">
        <f>IF(G490="N",COUNTIFS($F$5:$F$504,F490),"")</f>
        <v/>
      </c>
      <c r="R490" s="37">
        <f>IF(G490="N",COUNTIFS($F$5:$F$504,F490,$C$5:$C$504,C490)-1,"")</f>
        <v/>
      </c>
      <c r="S490" s="57">
        <f>IF(G490="N",LN(Q490),"")</f>
        <v/>
      </c>
      <c r="T490" s="57">
        <f>IF(G490="N",LN(1+R490),"")</f>
        <v/>
      </c>
      <c r="U490" s="39">
        <f>IF(AND(K490="Y",ISNUMBER(J490)),(1+L490)/(1+J490)-1,"")</f>
        <v/>
      </c>
      <c r="V490" s="57">
        <f>IF(ISNUMBER(U490),LN(1+U490),"")</f>
        <v/>
      </c>
      <c r="W490" s="57">
        <f>IF(ISNUMBER(V490),MAX(MIN(V490,Assumptions!$C$9),Assumptions!$B$9),"")</f>
        <v/>
      </c>
      <c r="X490" s="57">
        <f>IF(AND(K490="Y",ISNUMBER(J490)),LN(1+J490),"")</f>
        <v/>
      </c>
      <c r="Y490" s="57">
        <f>IF(ISNUMBER(X490),MAX(MIN(X490,Assumptions!$C$10),Assumptions!$B$10),"")</f>
        <v/>
      </c>
      <c r="Z490" s="57">
        <f>IF(ISNUMBER(W490),W490-AVERAGEIFS($W$5:$W$504,$C$5:$C$504,C490),"")</f>
        <v/>
      </c>
      <c r="AA490" s="57">
        <f>IF(ISNUMBER(Y490),Y490-AVERAGEIFS($Y$5:$Y$504,$C$5:$C$504,C490),"")</f>
        <v/>
      </c>
    </row>
    <row r="491" ht="15" customHeight="1" s="74">
      <c r="A491" s="56" t="inlineStr">
        <is>
          <t>AVB</t>
        </is>
      </c>
      <c r="B491" s="56" t="inlineStr">
        <is>
          <t>AvalonBay Communities</t>
        </is>
      </c>
      <c r="C491" s="56" t="inlineStr">
        <is>
          <t>Real Estate</t>
        </is>
      </c>
      <c r="D491" s="56" t="inlineStr">
        <is>
          <t>Multi-Family Residential REITs</t>
        </is>
      </c>
      <c r="E491" s="56" t="inlineStr">
        <is>
          <t>Arlington, Virginia</t>
        </is>
      </c>
      <c r="F491" s="37">
        <f>IFERROR(VLOOKUP(E491,Metro_Map!$A$4:$B$187,2,FALSE()),E491)</f>
        <v/>
      </c>
      <c r="G491" s="37">
        <f>IF(F491="Foreign domicile","Y","N")</f>
        <v/>
      </c>
      <c r="H491" s="61" t="n"/>
      <c r="I491" s="61" t="n"/>
      <c r="J491" s="39" t="n"/>
      <c r="K491" s="37">
        <f>IF(AND(ISNUMBER(H491),ISNUMBER(I491)),"Y","N")</f>
        <v/>
      </c>
      <c r="L491" s="39">
        <f>IF(K491="Y",I491/H491-1,"")</f>
        <v/>
      </c>
      <c r="M491" s="57">
        <f>IF(K491="Y",LN(1+L491),"")</f>
        <v/>
      </c>
      <c r="N491" s="57">
        <f>IF(K491="Y",MAX(MIN(M491,Assumptions!$C$8),Assumptions!$B$8),"")</f>
        <v/>
      </c>
      <c r="O491" s="57">
        <f>IF(K491="Y",AVERAGEIFS($N$5:$N$504,$C$5:$C$504,C491),"")</f>
        <v/>
      </c>
      <c r="P491" s="57">
        <f>IF(K491="Y",N491-O491,"")</f>
        <v/>
      </c>
      <c r="Q491" s="37">
        <f>IF(G491="N",COUNTIFS($F$5:$F$504,F491),"")</f>
        <v/>
      </c>
      <c r="R491" s="37">
        <f>IF(G491="N",COUNTIFS($F$5:$F$504,F491,$C$5:$C$504,C491)-1,"")</f>
        <v/>
      </c>
      <c r="S491" s="57">
        <f>IF(G491="N",LN(Q491),"")</f>
        <v/>
      </c>
      <c r="T491" s="57">
        <f>IF(G491="N",LN(1+R491),"")</f>
        <v/>
      </c>
      <c r="U491" s="39">
        <f>IF(AND(K491="Y",ISNUMBER(J491)),(1+L491)/(1+J491)-1,"")</f>
        <v/>
      </c>
      <c r="V491" s="57">
        <f>IF(ISNUMBER(U491),LN(1+U491),"")</f>
        <v/>
      </c>
      <c r="W491" s="57">
        <f>IF(ISNUMBER(V491),MAX(MIN(V491,Assumptions!$C$9),Assumptions!$B$9),"")</f>
        <v/>
      </c>
      <c r="X491" s="57">
        <f>IF(AND(K491="Y",ISNUMBER(J491)),LN(1+J491),"")</f>
        <v/>
      </c>
      <c r="Y491" s="57">
        <f>IF(ISNUMBER(X491),MAX(MIN(X491,Assumptions!$C$10),Assumptions!$B$10),"")</f>
        <v/>
      </c>
      <c r="Z491" s="57">
        <f>IF(ISNUMBER(W491),W491-AVERAGEIFS($W$5:$W$504,$C$5:$C$504,C491),"")</f>
        <v/>
      </c>
      <c r="AA491" s="57">
        <f>IF(ISNUMBER(Y491),Y491-AVERAGEIFS($Y$5:$Y$504,$C$5:$C$504,C491),"")</f>
        <v/>
      </c>
    </row>
    <row r="492" ht="15" customHeight="1" s="74">
      <c r="A492" s="56" t="inlineStr">
        <is>
          <t>CTLT</t>
        </is>
      </c>
      <c r="B492" s="56" t="inlineStr">
        <is>
          <t>Catalent</t>
        </is>
      </c>
      <c r="C492" s="56" t="inlineStr">
        <is>
          <t>Health Care</t>
        </is>
      </c>
      <c r="D492" s="56" t="inlineStr">
        <is>
          <t>Pharmaceuticals</t>
        </is>
      </c>
      <c r="E492" s="56" t="inlineStr">
        <is>
          <t>Somerset, New Jersey</t>
        </is>
      </c>
      <c r="F492" s="37">
        <f>IFERROR(VLOOKUP(E492,Metro_Map!$A$4:$B$187,2,FALSE()),E492)</f>
        <v/>
      </c>
      <c r="G492" s="37">
        <f>IF(F492="Foreign domicile","Y","N")</f>
        <v/>
      </c>
      <c r="H492" s="61" t="n"/>
      <c r="I492" s="61" t="n"/>
      <c r="J492" s="39" t="n"/>
      <c r="K492" s="37">
        <f>IF(AND(ISNUMBER(H492),ISNUMBER(I492)),"Y","N")</f>
        <v/>
      </c>
      <c r="L492" s="39">
        <f>IF(K492="Y",I492/H492-1,"")</f>
        <v/>
      </c>
      <c r="M492" s="57">
        <f>IF(K492="Y",LN(1+L492),"")</f>
        <v/>
      </c>
      <c r="N492" s="57">
        <f>IF(K492="Y",MAX(MIN(M492,Assumptions!$C$8),Assumptions!$B$8),"")</f>
        <v/>
      </c>
      <c r="O492" s="57">
        <f>IF(K492="Y",AVERAGEIFS($N$5:$N$504,$C$5:$C$504,C492),"")</f>
        <v/>
      </c>
      <c r="P492" s="57">
        <f>IF(K492="Y",N492-O492,"")</f>
        <v/>
      </c>
      <c r="Q492" s="37">
        <f>IF(G492="N",COUNTIFS($F$5:$F$504,F492),"")</f>
        <v/>
      </c>
      <c r="R492" s="37">
        <f>IF(G492="N",COUNTIFS($F$5:$F$504,F492,$C$5:$C$504,C492)-1,"")</f>
        <v/>
      </c>
      <c r="S492" s="57">
        <f>IF(G492="N",LN(Q492),"")</f>
        <v/>
      </c>
      <c r="T492" s="57">
        <f>IF(G492="N",LN(1+R492),"")</f>
        <v/>
      </c>
      <c r="U492" s="39">
        <f>IF(AND(K492="Y",ISNUMBER(J492)),(1+L492)/(1+J492)-1,"")</f>
        <v/>
      </c>
      <c r="V492" s="57">
        <f>IF(ISNUMBER(U492),LN(1+U492),"")</f>
        <v/>
      </c>
      <c r="W492" s="57">
        <f>IF(ISNUMBER(V492),MAX(MIN(V492,Assumptions!$C$9),Assumptions!$B$9),"")</f>
        <v/>
      </c>
      <c r="X492" s="57">
        <f>IF(AND(K492="Y",ISNUMBER(J492)),LN(1+J492),"")</f>
        <v/>
      </c>
      <c r="Y492" s="57">
        <f>IF(ISNUMBER(X492),MAX(MIN(X492,Assumptions!$C$10),Assumptions!$B$10),"")</f>
        <v/>
      </c>
      <c r="Z492" s="57">
        <f>IF(ISNUMBER(W492),W492-AVERAGEIFS($W$5:$W$504,$C$5:$C$504,C492),"")</f>
        <v/>
      </c>
      <c r="AA492" s="57">
        <f>IF(ISNUMBER(Y492),Y492-AVERAGEIFS($Y$5:$Y$504,$C$5:$C$504,C492),"")</f>
        <v/>
      </c>
    </row>
    <row r="493" ht="15" customHeight="1" s="74">
      <c r="A493" s="56" t="inlineStr">
        <is>
          <t>EA</t>
        </is>
      </c>
      <c r="B493" s="56" t="inlineStr">
        <is>
          <t>Electronic Arts</t>
        </is>
      </c>
      <c r="C493" s="56" t="inlineStr">
        <is>
          <t>Communication Services</t>
        </is>
      </c>
      <c r="D493" s="56" t="inlineStr">
        <is>
          <t>Interactive Home Entertainment</t>
        </is>
      </c>
      <c r="E493" s="56" t="inlineStr">
        <is>
          <t>Redwood City, California</t>
        </is>
      </c>
      <c r="F493" s="37">
        <f>IFERROR(VLOOKUP(E493,Metro_Map!$A$4:$B$187,2,FALSE()),E493)</f>
        <v/>
      </c>
      <c r="G493" s="37">
        <f>IF(F493="Foreign domicile","Y","N")</f>
        <v/>
      </c>
      <c r="H493" s="61" t="n"/>
      <c r="I493" s="61" t="n"/>
      <c r="J493" s="39" t="n"/>
      <c r="K493" s="37">
        <f>IF(AND(ISNUMBER(H493),ISNUMBER(I493)),"Y","N")</f>
        <v/>
      </c>
      <c r="L493" s="39">
        <f>IF(K493="Y",I493/H493-1,"")</f>
        <v/>
      </c>
      <c r="M493" s="57">
        <f>IF(K493="Y",LN(1+L493),"")</f>
        <v/>
      </c>
      <c r="N493" s="57">
        <f>IF(K493="Y",MAX(MIN(M493,Assumptions!$C$8),Assumptions!$B$8),"")</f>
        <v/>
      </c>
      <c r="O493" s="57">
        <f>IF(K493="Y",AVERAGEIFS($N$5:$N$504,$C$5:$C$504,C493),"")</f>
        <v/>
      </c>
      <c r="P493" s="57">
        <f>IF(K493="Y",N493-O493,"")</f>
        <v/>
      </c>
      <c r="Q493" s="37">
        <f>IF(G493="N",COUNTIFS($F$5:$F$504,F493),"")</f>
        <v/>
      </c>
      <c r="R493" s="37">
        <f>IF(G493="N",COUNTIFS($F$5:$F$504,F493,$C$5:$C$504,C493)-1,"")</f>
        <v/>
      </c>
      <c r="S493" s="57">
        <f>IF(G493="N",LN(Q493),"")</f>
        <v/>
      </c>
      <c r="T493" s="57">
        <f>IF(G493="N",LN(1+R493),"")</f>
        <v/>
      </c>
      <c r="U493" s="39">
        <f>IF(AND(K493="Y",ISNUMBER(J493)),(1+L493)/(1+J493)-1,"")</f>
        <v/>
      </c>
      <c r="V493" s="57">
        <f>IF(ISNUMBER(U493),LN(1+U493),"")</f>
        <v/>
      </c>
      <c r="W493" s="57">
        <f>IF(ISNUMBER(V493),MAX(MIN(V493,Assumptions!$C$9),Assumptions!$B$9),"")</f>
        <v/>
      </c>
      <c r="X493" s="57">
        <f>IF(AND(K493="Y",ISNUMBER(J493)),LN(1+J493),"")</f>
        <v/>
      </c>
      <c r="Y493" s="57">
        <f>IF(ISNUMBER(X493),MAX(MIN(X493,Assumptions!$C$10),Assumptions!$B$10),"")</f>
        <v/>
      </c>
      <c r="Z493" s="57">
        <f>IF(ISNUMBER(W493),W493-AVERAGEIFS($W$5:$W$504,$C$5:$C$504,C493),"")</f>
        <v/>
      </c>
      <c r="AA493" s="57">
        <f>IF(ISNUMBER(Y493),Y493-AVERAGEIFS($Y$5:$Y$504,$C$5:$C$504,C493),"")</f>
        <v/>
      </c>
    </row>
    <row r="494" ht="15" customHeight="1" s="74">
      <c r="A494" s="56" t="inlineStr">
        <is>
          <t>FI</t>
        </is>
      </c>
      <c r="B494" s="56" t="inlineStr">
        <is>
          <t>Fiserv</t>
        </is>
      </c>
      <c r="C494" s="56" t="inlineStr">
        <is>
          <t>Financials</t>
        </is>
      </c>
      <c r="D494" s="56" t="inlineStr">
        <is>
          <t>Transaction &amp; Payment Processing Services</t>
        </is>
      </c>
      <c r="E494" s="56" t="inlineStr">
        <is>
          <t>Brookfield, Wisconsin</t>
        </is>
      </c>
      <c r="F494" s="37">
        <f>IFERROR(VLOOKUP(E494,Metro_Map!$A$4:$B$187,2,FALSE()),E494)</f>
        <v/>
      </c>
      <c r="G494" s="37">
        <f>IF(F494="Foreign domicile","Y","N")</f>
        <v/>
      </c>
      <c r="H494" s="61" t="n"/>
      <c r="I494" s="61" t="n"/>
      <c r="J494" s="39" t="n"/>
      <c r="K494" s="37">
        <f>IF(AND(ISNUMBER(H494),ISNUMBER(I494)),"Y","N")</f>
        <v/>
      </c>
      <c r="L494" s="39">
        <f>IF(K494="Y",I494/H494-1,"")</f>
        <v/>
      </c>
      <c r="M494" s="57">
        <f>IF(K494="Y",LN(1+L494),"")</f>
        <v/>
      </c>
      <c r="N494" s="57">
        <f>IF(K494="Y",MAX(MIN(M494,Assumptions!$C$8),Assumptions!$B$8),"")</f>
        <v/>
      </c>
      <c r="O494" s="57">
        <f>IF(K494="Y",AVERAGEIFS($N$5:$N$504,$C$5:$C$504,C494),"")</f>
        <v/>
      </c>
      <c r="P494" s="57">
        <f>IF(K494="Y",N494-O494,"")</f>
        <v/>
      </c>
      <c r="Q494" s="37">
        <f>IF(G494="N",COUNTIFS($F$5:$F$504,F494),"")</f>
        <v/>
      </c>
      <c r="R494" s="37">
        <f>IF(G494="N",COUNTIFS($F$5:$F$504,F494,$C$5:$C$504,C494)-1,"")</f>
        <v/>
      </c>
      <c r="S494" s="57">
        <f>IF(G494="N",LN(Q494),"")</f>
        <v/>
      </c>
      <c r="T494" s="57">
        <f>IF(G494="N",LN(1+R494),"")</f>
        <v/>
      </c>
      <c r="U494" s="39">
        <f>IF(AND(K494="Y",ISNUMBER(J494)),(1+L494)/(1+J494)-1,"")</f>
        <v/>
      </c>
      <c r="V494" s="57">
        <f>IF(ISNUMBER(U494),LN(1+U494),"")</f>
        <v/>
      </c>
      <c r="W494" s="57">
        <f>IF(ISNUMBER(V494),MAX(MIN(V494,Assumptions!$C$9),Assumptions!$B$9),"")</f>
        <v/>
      </c>
      <c r="X494" s="57">
        <f>IF(AND(K494="Y",ISNUMBER(J494)),LN(1+J494),"")</f>
        <v/>
      </c>
      <c r="Y494" s="57">
        <f>IF(ISNUMBER(X494),MAX(MIN(X494,Assumptions!$C$10),Assumptions!$B$10),"")</f>
        <v/>
      </c>
      <c r="Z494" s="57">
        <f>IF(ISNUMBER(W494),W494-AVERAGEIFS($W$5:$W$504,$C$5:$C$504,C494),"")</f>
        <v/>
      </c>
      <c r="AA494" s="57">
        <f>IF(ISNUMBER(Y494),Y494-AVERAGEIFS($Y$5:$Y$504,$C$5:$C$504,C494),"")</f>
        <v/>
      </c>
    </row>
    <row r="495" ht="15" customHeight="1" s="74">
      <c r="A495" s="56" t="inlineStr">
        <is>
          <t>GD</t>
        </is>
      </c>
      <c r="B495" s="56" t="inlineStr">
        <is>
          <t>General Dynamics</t>
        </is>
      </c>
      <c r="C495" s="56" t="inlineStr">
        <is>
          <t>Industrials</t>
        </is>
      </c>
      <c r="D495" s="56" t="inlineStr">
        <is>
          <t>Aerospace &amp; Defense</t>
        </is>
      </c>
      <c r="E495" s="56" t="inlineStr">
        <is>
          <t>Falls Church, Virginia</t>
        </is>
      </c>
      <c r="F495" s="37">
        <f>IFERROR(VLOOKUP(E495,Metro_Map!$A$4:$B$187,2,FALSE()),E495)</f>
        <v/>
      </c>
      <c r="G495" s="37">
        <f>IF(F495="Foreign domicile","Y","N")</f>
        <v/>
      </c>
      <c r="H495" s="59" t="n">
        <v>298.71</v>
      </c>
      <c r="I495" s="61" t="n"/>
      <c r="J495" s="60" t="n">
        <v>0.1340974212</v>
      </c>
      <c r="K495" s="37">
        <f>IF(AND(ISNUMBER(H495),ISNUMBER(I495)),"Y","N")</f>
        <v/>
      </c>
      <c r="L495" s="39">
        <f>IF(K495="Y",I495/H495-1,"")</f>
        <v/>
      </c>
      <c r="M495" s="57">
        <f>IF(K495="Y",LN(1+L495),"")</f>
        <v/>
      </c>
      <c r="N495" s="57">
        <f>IF(K495="Y",MAX(MIN(M495,Assumptions!$C$8),Assumptions!$B$8),"")</f>
        <v/>
      </c>
      <c r="O495" s="57">
        <f>IF(K495="Y",AVERAGEIFS($N$5:$N$504,$C$5:$C$504,C495),"")</f>
        <v/>
      </c>
      <c r="P495" s="57">
        <f>IF(K495="Y",N495-O495,"")</f>
        <v/>
      </c>
      <c r="Q495" s="37">
        <f>IF(G495="N",COUNTIFS($F$5:$F$504,F495),"")</f>
        <v/>
      </c>
      <c r="R495" s="37">
        <f>IF(G495="N",COUNTIFS($F$5:$F$504,F495,$C$5:$C$504,C495)-1,"")</f>
        <v/>
      </c>
      <c r="S495" s="57">
        <f>IF(G495="N",LN(Q495),"")</f>
        <v/>
      </c>
      <c r="T495" s="57">
        <f>IF(G495="N",LN(1+R495),"")</f>
        <v/>
      </c>
      <c r="U495" s="39">
        <f>IF(AND(K495="Y",ISNUMBER(J495)),(1+L495)/(1+J495)-1,"")</f>
        <v/>
      </c>
      <c r="V495" s="57">
        <f>IF(ISNUMBER(U495),LN(1+U495),"")</f>
        <v/>
      </c>
      <c r="W495" s="57">
        <f>IF(ISNUMBER(V495),MAX(MIN(V495,Assumptions!$C$9),Assumptions!$B$9),"")</f>
        <v/>
      </c>
      <c r="X495" s="57">
        <f>IF(AND(K495="Y",ISNUMBER(J495)),LN(1+J495),"")</f>
        <v/>
      </c>
      <c r="Y495" s="57">
        <f>IF(ISNUMBER(X495),MAX(MIN(X495,Assumptions!$C$10),Assumptions!$B$10),"")</f>
        <v/>
      </c>
      <c r="Z495" s="57">
        <f>IF(ISNUMBER(W495),W495-AVERAGEIFS($W$5:$W$504,$C$5:$C$504,C495),"")</f>
        <v/>
      </c>
      <c r="AA495" s="57">
        <f>IF(ISNUMBER(Y495),Y495-AVERAGEIFS($Y$5:$Y$504,$C$5:$C$504,C495),"")</f>
        <v/>
      </c>
    </row>
    <row r="496" ht="15" customHeight="1" s="74">
      <c r="A496" s="56" t="inlineStr">
        <is>
          <t>HES</t>
        </is>
      </c>
      <c r="B496" s="56" t="inlineStr">
        <is>
          <t>Hess Corporation</t>
        </is>
      </c>
      <c r="C496" s="56" t="inlineStr">
        <is>
          <t>Energy</t>
        </is>
      </c>
      <c r="D496" s="56" t="inlineStr">
        <is>
          <t>Integrated Oil &amp; Gas</t>
        </is>
      </c>
      <c r="E496" s="56" t="inlineStr">
        <is>
          <t>New York City, New York</t>
        </is>
      </c>
      <c r="F496" s="37">
        <f>IFERROR(VLOOKUP(E496,Metro_Map!$A$4:$B$187,2,FALSE()),E496)</f>
        <v/>
      </c>
      <c r="G496" s="37">
        <f>IF(F496="Foreign domicile","Y","N")</f>
        <v/>
      </c>
      <c r="H496" s="61" t="n"/>
      <c r="I496" s="61" t="n"/>
      <c r="J496" s="39" t="n"/>
      <c r="K496" s="37">
        <f>IF(AND(ISNUMBER(H496),ISNUMBER(I496)),"Y","N")</f>
        <v/>
      </c>
      <c r="L496" s="39">
        <f>IF(K496="Y",I496/H496-1,"")</f>
        <v/>
      </c>
      <c r="M496" s="57">
        <f>IF(K496="Y",LN(1+L496),"")</f>
        <v/>
      </c>
      <c r="N496" s="57">
        <f>IF(K496="Y",MAX(MIN(M496,Assumptions!$C$8),Assumptions!$B$8),"")</f>
        <v/>
      </c>
      <c r="O496" s="57">
        <f>IF(K496="Y",AVERAGEIFS($N$5:$N$504,$C$5:$C$504,C496),"")</f>
        <v/>
      </c>
      <c r="P496" s="57">
        <f>IF(K496="Y",N496-O496,"")</f>
        <v/>
      </c>
      <c r="Q496" s="37">
        <f>IF(G496="N",COUNTIFS($F$5:$F$504,F496),"")</f>
        <v/>
      </c>
      <c r="R496" s="37">
        <f>IF(G496="N",COUNTIFS($F$5:$F$504,F496,$C$5:$C$504,C496)-1,"")</f>
        <v/>
      </c>
      <c r="S496" s="57">
        <f>IF(G496="N",LN(Q496),"")</f>
        <v/>
      </c>
      <c r="T496" s="57">
        <f>IF(G496="N",LN(1+R496),"")</f>
        <v/>
      </c>
      <c r="U496" s="39">
        <f>IF(AND(K496="Y",ISNUMBER(J496)),(1+L496)/(1+J496)-1,"")</f>
        <v/>
      </c>
      <c r="V496" s="57">
        <f>IF(ISNUMBER(U496),LN(1+U496),"")</f>
        <v/>
      </c>
      <c r="W496" s="57">
        <f>IF(ISNUMBER(V496),MAX(MIN(V496,Assumptions!$C$9),Assumptions!$B$9),"")</f>
        <v/>
      </c>
      <c r="X496" s="57">
        <f>IF(AND(K496="Y",ISNUMBER(J496)),LN(1+J496),"")</f>
        <v/>
      </c>
      <c r="Y496" s="57">
        <f>IF(ISNUMBER(X496),MAX(MIN(X496,Assumptions!$C$10),Assumptions!$B$10),"")</f>
        <v/>
      </c>
      <c r="Z496" s="57">
        <f>IF(ISNUMBER(W496),W496-AVERAGEIFS($W$5:$W$504,$C$5:$C$504,C496),"")</f>
        <v/>
      </c>
      <c r="AA496" s="57">
        <f>IF(ISNUMBER(Y496),Y496-AVERAGEIFS($Y$5:$Y$504,$C$5:$C$504,C496),"")</f>
        <v/>
      </c>
    </row>
    <row r="497" ht="15" customHeight="1" s="74">
      <c r="A497" s="56" t="inlineStr">
        <is>
          <t>HOLX</t>
        </is>
      </c>
      <c r="B497" s="56" t="inlineStr">
        <is>
          <t>Hologic</t>
        </is>
      </c>
      <c r="C497" s="56" t="inlineStr">
        <is>
          <t>Health Care</t>
        </is>
      </c>
      <c r="D497" s="56" t="inlineStr">
        <is>
          <t>Health Care Equipment</t>
        </is>
      </c>
      <c r="E497" s="56" t="inlineStr">
        <is>
          <t>Marlborough, Massachusetts</t>
        </is>
      </c>
      <c r="F497" s="37">
        <f>IFERROR(VLOOKUP(E497,Metro_Map!$A$4:$B$187,2,FALSE()),E497)</f>
        <v/>
      </c>
      <c r="G497" s="37">
        <f>IF(F497="Foreign domicile","Y","N")</f>
        <v/>
      </c>
      <c r="H497" s="61" t="n"/>
      <c r="I497" s="61" t="n"/>
      <c r="J497" s="39" t="n"/>
      <c r="K497" s="37">
        <f>IF(AND(ISNUMBER(H497),ISNUMBER(I497)),"Y","N")</f>
        <v/>
      </c>
      <c r="L497" s="39">
        <f>IF(K497="Y",I497/H497-1,"")</f>
        <v/>
      </c>
      <c r="M497" s="57">
        <f>IF(K497="Y",LN(1+L497),"")</f>
        <v/>
      </c>
      <c r="N497" s="57">
        <f>IF(K497="Y",MAX(MIN(M497,Assumptions!$C$8),Assumptions!$B$8),"")</f>
        <v/>
      </c>
      <c r="O497" s="57">
        <f>IF(K497="Y",AVERAGEIFS($N$5:$N$504,$C$5:$C$504,C497),"")</f>
        <v/>
      </c>
      <c r="P497" s="57">
        <f>IF(K497="Y",N497-O497,"")</f>
        <v/>
      </c>
      <c r="Q497" s="37">
        <f>IF(G497="N",COUNTIFS($F$5:$F$504,F497),"")</f>
        <v/>
      </c>
      <c r="R497" s="37">
        <f>IF(G497="N",COUNTIFS($F$5:$F$504,F497,$C$5:$C$504,C497)-1,"")</f>
        <v/>
      </c>
      <c r="S497" s="57">
        <f>IF(G497="N",LN(Q497),"")</f>
        <v/>
      </c>
      <c r="T497" s="57">
        <f>IF(G497="N",LN(1+R497),"")</f>
        <v/>
      </c>
      <c r="U497" s="39">
        <f>IF(AND(K497="Y",ISNUMBER(J497)),(1+L497)/(1+J497)-1,"")</f>
        <v/>
      </c>
      <c r="V497" s="57">
        <f>IF(ISNUMBER(U497),LN(1+U497),"")</f>
        <v/>
      </c>
      <c r="W497" s="57">
        <f>IF(ISNUMBER(V497),MAX(MIN(V497,Assumptions!$C$9),Assumptions!$B$9),"")</f>
        <v/>
      </c>
      <c r="X497" s="57">
        <f>IF(AND(K497="Y",ISNUMBER(J497)),LN(1+J497),"")</f>
        <v/>
      </c>
      <c r="Y497" s="57">
        <f>IF(ISNUMBER(X497),MAX(MIN(X497,Assumptions!$C$10),Assumptions!$B$10),"")</f>
        <v/>
      </c>
      <c r="Z497" s="57">
        <f>IF(ISNUMBER(W497),W497-AVERAGEIFS($W$5:$W$504,$C$5:$C$504,C497),"")</f>
        <v/>
      </c>
      <c r="AA497" s="57">
        <f>IF(ISNUMBER(Y497),Y497-AVERAGEIFS($Y$5:$Y$504,$C$5:$C$504,C497),"")</f>
        <v/>
      </c>
    </row>
    <row r="498" ht="15" customHeight="1" s="74">
      <c r="A498" s="56" t="inlineStr">
        <is>
          <t>JNPR</t>
        </is>
      </c>
      <c r="B498" s="56" t="inlineStr">
        <is>
          <t>Juniper Networks</t>
        </is>
      </c>
      <c r="C498" s="56" t="inlineStr">
        <is>
          <t>Information Technology</t>
        </is>
      </c>
      <c r="D498" s="56" t="inlineStr">
        <is>
          <t>Communications Equipment</t>
        </is>
      </c>
      <c r="E498" s="56" t="inlineStr">
        <is>
          <t>Sunnyvale, California</t>
        </is>
      </c>
      <c r="F498" s="37">
        <f>IFERROR(VLOOKUP(E498,Metro_Map!$A$4:$B$187,2,FALSE()),E498)</f>
        <v/>
      </c>
      <c r="G498" s="37">
        <f>IF(F498="Foreign domicile","Y","N")</f>
        <v/>
      </c>
      <c r="H498" s="61" t="n"/>
      <c r="I498" s="59" t="n">
        <v>278.4</v>
      </c>
      <c r="J498" s="39" t="n"/>
      <c r="K498" s="37">
        <f>IF(AND(ISNUMBER(H498),ISNUMBER(I498)),"Y","N")</f>
        <v/>
      </c>
      <c r="L498" s="39">
        <f>IF(K498="Y",I498/H498-1,"")</f>
        <v/>
      </c>
      <c r="M498" s="57">
        <f>IF(K498="Y",LN(1+L498),"")</f>
        <v/>
      </c>
      <c r="N498" s="57">
        <f>IF(K498="Y",MAX(MIN(M498,Assumptions!$C$8),Assumptions!$B$8),"")</f>
        <v/>
      </c>
      <c r="O498" s="57">
        <f>IF(K498="Y",AVERAGEIFS($N$5:$N$504,$C$5:$C$504,C498),"")</f>
        <v/>
      </c>
      <c r="P498" s="57">
        <f>IF(K498="Y",N498-O498,"")</f>
        <v/>
      </c>
      <c r="Q498" s="37">
        <f>IF(G498="N",COUNTIFS($F$5:$F$504,F498),"")</f>
        <v/>
      </c>
      <c r="R498" s="37">
        <f>IF(G498="N",COUNTIFS($F$5:$F$504,F498,$C$5:$C$504,C498)-1,"")</f>
        <v/>
      </c>
      <c r="S498" s="57">
        <f>IF(G498="N",LN(Q498),"")</f>
        <v/>
      </c>
      <c r="T498" s="57">
        <f>IF(G498="N",LN(1+R498),"")</f>
        <v/>
      </c>
      <c r="U498" s="39">
        <f>IF(AND(K498="Y",ISNUMBER(J498)),(1+L498)/(1+J498)-1,"")</f>
        <v/>
      </c>
      <c r="V498" s="57">
        <f>IF(ISNUMBER(U498),LN(1+U498),"")</f>
        <v/>
      </c>
      <c r="W498" s="57">
        <f>IF(ISNUMBER(V498),MAX(MIN(V498,Assumptions!$C$9),Assumptions!$B$9),"")</f>
        <v/>
      </c>
      <c r="X498" s="57">
        <f>IF(AND(K498="Y",ISNUMBER(J498)),LN(1+J498),"")</f>
        <v/>
      </c>
      <c r="Y498" s="57">
        <f>IF(ISNUMBER(X498),MAX(MIN(X498,Assumptions!$C$10),Assumptions!$B$10),"")</f>
        <v/>
      </c>
      <c r="Z498" s="57">
        <f>IF(ISNUMBER(W498),W498-AVERAGEIFS($W$5:$W$504,$C$5:$C$504,C498),"")</f>
        <v/>
      </c>
      <c r="AA498" s="57">
        <f>IF(ISNUMBER(Y498),Y498-AVERAGEIFS($Y$5:$Y$504,$C$5:$C$504,C498),"")</f>
        <v/>
      </c>
    </row>
    <row r="499" ht="15" customHeight="1" s="74">
      <c r="A499" s="56" t="inlineStr">
        <is>
          <t>MMC</t>
        </is>
      </c>
      <c r="B499" s="56" t="inlineStr">
        <is>
          <t>Marsh McLennan</t>
        </is>
      </c>
      <c r="C499" s="56" t="inlineStr">
        <is>
          <t>Financials</t>
        </is>
      </c>
      <c r="D499" s="56" t="inlineStr">
        <is>
          <t>Insurance Brokers</t>
        </is>
      </c>
      <c r="E499" s="56" t="inlineStr">
        <is>
          <t>New York City, New York</t>
        </is>
      </c>
      <c r="F499" s="37">
        <f>IFERROR(VLOOKUP(E499,Metro_Map!$A$4:$B$187,2,FALSE()),E499)</f>
        <v/>
      </c>
      <c r="G499" s="37">
        <f>IF(F499="Foreign domicile","Y","N")</f>
        <v/>
      </c>
      <c r="H499" s="59" t="n">
        <v>11</v>
      </c>
      <c r="I499" s="61" t="n"/>
      <c r="J499" s="60" t="n">
        <v>0</v>
      </c>
      <c r="K499" s="37">
        <f>IF(AND(ISNUMBER(H499),ISNUMBER(I499)),"Y","N")</f>
        <v/>
      </c>
      <c r="L499" s="39">
        <f>IF(K499="Y",I499/H499-1,"")</f>
        <v/>
      </c>
      <c r="M499" s="57">
        <f>IF(K499="Y",LN(1+L499),"")</f>
        <v/>
      </c>
      <c r="N499" s="57">
        <f>IF(K499="Y",MAX(MIN(M499,Assumptions!$C$8),Assumptions!$B$8),"")</f>
        <v/>
      </c>
      <c r="O499" s="57">
        <f>IF(K499="Y",AVERAGEIFS($N$5:$N$504,$C$5:$C$504,C499),"")</f>
        <v/>
      </c>
      <c r="P499" s="57">
        <f>IF(K499="Y",N499-O499,"")</f>
        <v/>
      </c>
      <c r="Q499" s="37">
        <f>IF(G499="N",COUNTIFS($F$5:$F$504,F499),"")</f>
        <v/>
      </c>
      <c r="R499" s="37">
        <f>IF(G499="N",COUNTIFS($F$5:$F$504,F499,$C$5:$C$504,C499)-1,"")</f>
        <v/>
      </c>
      <c r="S499" s="57">
        <f>IF(G499="N",LN(Q499),"")</f>
        <v/>
      </c>
      <c r="T499" s="57">
        <f>IF(G499="N",LN(1+R499),"")</f>
        <v/>
      </c>
      <c r="U499" s="39">
        <f>IF(AND(K499="Y",ISNUMBER(J499)),(1+L499)/(1+J499)-1,"")</f>
        <v/>
      </c>
      <c r="V499" s="57">
        <f>IF(ISNUMBER(U499),LN(1+U499),"")</f>
        <v/>
      </c>
      <c r="W499" s="57">
        <f>IF(ISNUMBER(V499),MAX(MIN(V499,Assumptions!$C$9),Assumptions!$B$9),"")</f>
        <v/>
      </c>
      <c r="X499" s="57">
        <f>IF(AND(K499="Y",ISNUMBER(J499)),LN(1+J499),"")</f>
        <v/>
      </c>
      <c r="Y499" s="57">
        <f>IF(ISNUMBER(X499),MAX(MIN(X499,Assumptions!$C$10),Assumptions!$B$10),"")</f>
        <v/>
      </c>
      <c r="Z499" s="57">
        <f>IF(ISNUMBER(W499),W499-AVERAGEIFS($W$5:$W$504,$C$5:$C$504,C499),"")</f>
        <v/>
      </c>
      <c r="AA499" s="57">
        <f>IF(ISNUMBER(Y499),Y499-AVERAGEIFS($Y$5:$Y$504,$C$5:$C$504,C499),"")</f>
        <v/>
      </c>
    </row>
    <row r="500" ht="15" customHeight="1" s="74">
      <c r="A500" s="56" t="inlineStr">
        <is>
          <t>PARA</t>
        </is>
      </c>
      <c r="B500" s="56" t="inlineStr">
        <is>
          <t>Paramount Global</t>
        </is>
      </c>
      <c r="C500" s="56" t="inlineStr">
        <is>
          <t>Communication Services</t>
        </is>
      </c>
      <c r="D500" s="56" t="inlineStr">
        <is>
          <t>Movies &amp; Entertainment</t>
        </is>
      </c>
      <c r="E500" s="56" t="inlineStr">
        <is>
          <t>New York City, New York</t>
        </is>
      </c>
      <c r="F500" s="37">
        <f>IFERROR(VLOOKUP(E500,Metro_Map!$A$4:$B$187,2,FALSE()),E500)</f>
        <v/>
      </c>
      <c r="G500" s="37">
        <f>IF(F500="Foreign domicile","Y","N")</f>
        <v/>
      </c>
      <c r="H500" s="59" t="n">
        <v>1280</v>
      </c>
      <c r="I500" s="61" t="n"/>
      <c r="J500" s="60" t="n">
        <v>-0.9987616821999999</v>
      </c>
      <c r="K500" s="37">
        <f>IF(AND(ISNUMBER(H500),ISNUMBER(I500)),"Y","N")</f>
        <v/>
      </c>
      <c r="L500" s="39">
        <f>IF(K500="Y",I500/H500-1,"")</f>
        <v/>
      </c>
      <c r="M500" s="57">
        <f>IF(K500="Y",LN(1+L500),"")</f>
        <v/>
      </c>
      <c r="N500" s="57">
        <f>IF(K500="Y",MAX(MIN(M500,Assumptions!$C$8),Assumptions!$B$8),"")</f>
        <v/>
      </c>
      <c r="O500" s="57">
        <f>IF(K500="Y",AVERAGEIFS($N$5:$N$504,$C$5:$C$504,C500),"")</f>
        <v/>
      </c>
      <c r="P500" s="57">
        <f>IF(K500="Y",N500-O500,"")</f>
        <v/>
      </c>
      <c r="Q500" s="37">
        <f>IF(G500="N",COUNTIFS($F$5:$F$504,F500),"")</f>
        <v/>
      </c>
      <c r="R500" s="37">
        <f>IF(G500="N",COUNTIFS($F$5:$F$504,F500,$C$5:$C$504,C500)-1,"")</f>
        <v/>
      </c>
      <c r="S500" s="57">
        <f>IF(G500="N",LN(Q500),"")</f>
        <v/>
      </c>
      <c r="T500" s="57">
        <f>IF(G500="N",LN(1+R500),"")</f>
        <v/>
      </c>
      <c r="U500" s="39">
        <f>IF(AND(K500="Y",ISNUMBER(J500)),(1+L500)/(1+J500)-1,"")</f>
        <v/>
      </c>
      <c r="V500" s="57">
        <f>IF(ISNUMBER(U500),LN(1+U500),"")</f>
        <v/>
      </c>
      <c r="W500" s="57">
        <f>IF(ISNUMBER(V500),MAX(MIN(V500,Assumptions!$C$9),Assumptions!$B$9),"")</f>
        <v/>
      </c>
      <c r="X500" s="57">
        <f>IF(AND(K500="Y",ISNUMBER(J500)),LN(1+J500),"")</f>
        <v/>
      </c>
      <c r="Y500" s="57">
        <f>IF(ISNUMBER(X500),MAX(MIN(X500,Assumptions!$C$10),Assumptions!$B$10),"")</f>
        <v/>
      </c>
      <c r="Z500" s="57">
        <f>IF(ISNUMBER(W500),W500-AVERAGEIFS($W$5:$W$504,$C$5:$C$504,C500),"")</f>
        <v/>
      </c>
      <c r="AA500" s="57">
        <f>IF(ISNUMBER(Y500),Y500-AVERAGEIFS($Y$5:$Y$504,$C$5:$C$504,C500),"")</f>
        <v/>
      </c>
    </row>
    <row r="501" ht="15" customHeight="1" s="74">
      <c r="A501" s="56" t="inlineStr">
        <is>
          <t>QRVO</t>
        </is>
      </c>
      <c r="B501" s="56" t="inlineStr">
        <is>
          <t>Qorvo</t>
        </is>
      </c>
      <c r="C501" s="56" t="inlineStr">
        <is>
          <t>Information Technology</t>
        </is>
      </c>
      <c r="D501" s="56" t="inlineStr">
        <is>
          <t>Semiconductors</t>
        </is>
      </c>
      <c r="E501" s="56" t="inlineStr">
        <is>
          <t>Greensboro, North Carolina</t>
        </is>
      </c>
      <c r="F501" s="37">
        <f>IFERROR(VLOOKUP(E501,Metro_Map!$A$4:$B$187,2,FALSE()),E501)</f>
        <v/>
      </c>
      <c r="G501" s="37">
        <f>IF(F501="Foreign domicile","Y","N")</f>
        <v/>
      </c>
      <c r="H501" s="59" t="n">
        <v>119.8</v>
      </c>
      <c r="I501" s="61" t="n"/>
      <c r="J501" s="60" t="n">
        <v>-1</v>
      </c>
      <c r="K501" s="37">
        <f>IF(AND(ISNUMBER(H501),ISNUMBER(I501)),"Y","N")</f>
        <v/>
      </c>
      <c r="L501" s="39">
        <f>IF(K501="Y",I501/H501-1,"")</f>
        <v/>
      </c>
      <c r="M501" s="57">
        <f>IF(K501="Y",LN(1+L501),"")</f>
        <v/>
      </c>
      <c r="N501" s="57">
        <f>IF(K501="Y",MAX(MIN(M501,Assumptions!$C$8),Assumptions!$B$8),"")</f>
        <v/>
      </c>
      <c r="O501" s="57">
        <f>IF(K501="Y",AVERAGEIFS($N$5:$N$504,$C$5:$C$504,C501),"")</f>
        <v/>
      </c>
      <c r="P501" s="57">
        <f>IF(K501="Y",N501-O501,"")</f>
        <v/>
      </c>
      <c r="Q501" s="37">
        <f>IF(G501="N",COUNTIFS($F$5:$F$504,F501),"")</f>
        <v/>
      </c>
      <c r="R501" s="37">
        <f>IF(G501="N",COUNTIFS($F$5:$F$504,F501,$C$5:$C$504,C501)-1,"")</f>
        <v/>
      </c>
      <c r="S501" s="57">
        <f>IF(G501="N",LN(Q501),"")</f>
        <v/>
      </c>
      <c r="T501" s="57">
        <f>IF(G501="N",LN(1+R501),"")</f>
        <v/>
      </c>
      <c r="U501" s="39">
        <f>IF(AND(K501="Y",ISNUMBER(J501)),(1+L501)/(1+J501)-1,"")</f>
        <v/>
      </c>
      <c r="V501" s="57">
        <f>IF(ISNUMBER(U501),LN(1+U501),"")</f>
        <v/>
      </c>
      <c r="W501" s="57">
        <f>IF(ISNUMBER(V501),MAX(MIN(V501,Assumptions!$C$9),Assumptions!$B$9),"")</f>
        <v/>
      </c>
      <c r="X501" s="57">
        <f>IF(AND(K501="Y",ISNUMBER(J501)),LN(1+J501),"")</f>
        <v/>
      </c>
      <c r="Y501" s="57">
        <f>IF(ISNUMBER(X501),MAX(MIN(X501,Assumptions!$C$10),Assumptions!$B$10),"")</f>
        <v/>
      </c>
      <c r="Z501" s="57">
        <f>IF(ISNUMBER(W501),W501-AVERAGEIFS($W$5:$W$504,$C$5:$C$504,C501),"")</f>
        <v/>
      </c>
      <c r="AA501" s="57">
        <f>IF(ISNUMBER(Y501),Y501-AVERAGEIFS($Y$5:$Y$504,$C$5:$C$504,C501),"")</f>
        <v/>
      </c>
    </row>
    <row r="502" ht="15" customHeight="1" s="74">
      <c r="A502" s="56" t="inlineStr">
        <is>
          <t>RJF</t>
        </is>
      </c>
      <c r="B502" s="56" t="inlineStr">
        <is>
          <t>Raymond James</t>
        </is>
      </c>
      <c r="C502" s="56" t="inlineStr">
        <is>
          <t>Financials</t>
        </is>
      </c>
      <c r="D502" s="56" t="inlineStr">
        <is>
          <t>Investment Banking &amp; Brokerage</t>
        </is>
      </c>
      <c r="E502" s="56" t="inlineStr">
        <is>
          <t>St. Petersburg, Florida</t>
        </is>
      </c>
      <c r="F502" s="37">
        <f>IFERROR(VLOOKUP(E502,Metro_Map!$A$4:$B$187,2,FALSE()),E502)</f>
        <v/>
      </c>
      <c r="G502" s="37">
        <f>IF(F502="Foreign domicile","Y","N")</f>
        <v/>
      </c>
      <c r="H502" s="59" t="n">
        <v>116</v>
      </c>
      <c r="I502" s="61" t="n"/>
      <c r="J502" s="60" t="n">
        <v>0.06876066917</v>
      </c>
      <c r="K502" s="37">
        <f>IF(AND(ISNUMBER(H502),ISNUMBER(I502)),"Y","N")</f>
        <v/>
      </c>
      <c r="L502" s="39">
        <f>IF(K502="Y",I502/H502-1,"")</f>
        <v/>
      </c>
      <c r="M502" s="57">
        <f>IF(K502="Y",LN(1+L502),"")</f>
        <v/>
      </c>
      <c r="N502" s="57">
        <f>IF(K502="Y",MAX(MIN(M502,Assumptions!$C$8),Assumptions!$B$8),"")</f>
        <v/>
      </c>
      <c r="O502" s="57">
        <f>IF(K502="Y",AVERAGEIFS($N$5:$N$504,$C$5:$C$504,C502),"")</f>
        <v/>
      </c>
      <c r="P502" s="57">
        <f>IF(K502="Y",N502-O502,"")</f>
        <v/>
      </c>
      <c r="Q502" s="37">
        <f>IF(G502="N",COUNTIFS($F$5:$F$504,F502),"")</f>
        <v/>
      </c>
      <c r="R502" s="37">
        <f>IF(G502="N",COUNTIFS($F$5:$F$504,F502,$C$5:$C$504,C502)-1,"")</f>
        <v/>
      </c>
      <c r="S502" s="57">
        <f>IF(G502="N",LN(Q502),"")</f>
        <v/>
      </c>
      <c r="T502" s="57">
        <f>IF(G502="N",LN(1+R502),"")</f>
        <v/>
      </c>
      <c r="U502" s="39">
        <f>IF(AND(K502="Y",ISNUMBER(J502)),(1+L502)/(1+J502)-1,"")</f>
        <v/>
      </c>
      <c r="V502" s="57">
        <f>IF(ISNUMBER(U502),LN(1+U502),"")</f>
        <v/>
      </c>
      <c r="W502" s="57">
        <f>IF(ISNUMBER(V502),MAX(MIN(V502,Assumptions!$C$9),Assumptions!$B$9),"")</f>
        <v/>
      </c>
      <c r="X502" s="57">
        <f>IF(AND(K502="Y",ISNUMBER(J502)),LN(1+J502),"")</f>
        <v/>
      </c>
      <c r="Y502" s="57">
        <f>IF(ISNUMBER(X502),MAX(MIN(X502,Assumptions!$C$10),Assumptions!$B$10),"")</f>
        <v/>
      </c>
      <c r="Z502" s="57">
        <f>IF(ISNUMBER(W502),W502-AVERAGEIFS($W$5:$W$504,$C$5:$C$504,C502),"")</f>
        <v/>
      </c>
      <c r="AA502" s="57">
        <f>IF(ISNUMBER(Y502),Y502-AVERAGEIFS($Y$5:$Y$504,$C$5:$C$504,C502),"")</f>
        <v/>
      </c>
    </row>
    <row r="503" ht="15" customHeight="1" s="74">
      <c r="A503" s="56" t="inlineStr">
        <is>
          <t>WBA</t>
        </is>
      </c>
      <c r="B503" s="56" t="inlineStr">
        <is>
          <t>Walgreens Boots Alliance</t>
        </is>
      </c>
      <c r="C503" s="56" t="inlineStr">
        <is>
          <t>Consumer Staples</t>
        </is>
      </c>
      <c r="D503" s="56" t="inlineStr">
        <is>
          <t>Drug Retail</t>
        </is>
      </c>
      <c r="E503" s="56" t="inlineStr">
        <is>
          <t>Deerfield, Illinois</t>
        </is>
      </c>
      <c r="F503" s="37">
        <f>IFERROR(VLOOKUP(E503,Metro_Map!$A$4:$B$187,2,FALSE()),E503)</f>
        <v/>
      </c>
      <c r="G503" s="37">
        <f>IF(F503="Foreign domicile","Y","N")</f>
        <v/>
      </c>
      <c r="H503" s="61" t="n"/>
      <c r="I503" s="61" t="n"/>
      <c r="J503" s="39" t="n"/>
      <c r="K503" s="37">
        <f>IF(AND(ISNUMBER(H503),ISNUMBER(I503)),"Y","N")</f>
        <v/>
      </c>
      <c r="L503" s="39">
        <f>IF(K503="Y",I503/H503-1,"")</f>
        <v/>
      </c>
      <c r="M503" s="57">
        <f>IF(K503="Y",LN(1+L503),"")</f>
        <v/>
      </c>
      <c r="N503" s="57">
        <f>IF(K503="Y",MAX(MIN(M503,Assumptions!$C$8),Assumptions!$B$8),"")</f>
        <v/>
      </c>
      <c r="O503" s="57">
        <f>IF(K503="Y",AVERAGEIFS($N$5:$N$504,$C$5:$C$504,C503),"")</f>
        <v/>
      </c>
      <c r="P503" s="57">
        <f>IF(K503="Y",N503-O503,"")</f>
        <v/>
      </c>
      <c r="Q503" s="37">
        <f>IF(G503="N",COUNTIFS($F$5:$F$504,F503),"")</f>
        <v/>
      </c>
      <c r="R503" s="37">
        <f>IF(G503="N",COUNTIFS($F$5:$F$504,F503,$C$5:$C$504,C503)-1,"")</f>
        <v/>
      </c>
      <c r="S503" s="57">
        <f>IF(G503="N",LN(Q503),"")</f>
        <v/>
      </c>
      <c r="T503" s="57">
        <f>IF(G503="N",LN(1+R503),"")</f>
        <v/>
      </c>
      <c r="U503" s="39">
        <f>IF(AND(K503="Y",ISNUMBER(J503)),(1+L503)/(1+J503)-1,"")</f>
        <v/>
      </c>
      <c r="V503" s="57">
        <f>IF(ISNUMBER(U503),LN(1+U503),"")</f>
        <v/>
      </c>
      <c r="W503" s="57">
        <f>IF(ISNUMBER(V503),MAX(MIN(V503,Assumptions!$C$9),Assumptions!$B$9),"")</f>
        <v/>
      </c>
      <c r="X503" s="57">
        <f>IF(AND(K503="Y",ISNUMBER(J503)),LN(1+J503),"")</f>
        <v/>
      </c>
      <c r="Y503" s="57">
        <f>IF(ISNUMBER(X503),MAX(MIN(X503,Assumptions!$C$10),Assumptions!$B$10),"")</f>
        <v/>
      </c>
      <c r="Z503" s="57">
        <f>IF(ISNUMBER(W503),W503-AVERAGEIFS($W$5:$W$504,$C$5:$C$504,C503),"")</f>
        <v/>
      </c>
      <c r="AA503" s="57">
        <f>IF(ISNUMBER(Y503),Y503-AVERAGEIFS($Y$5:$Y$504,$C$5:$C$504,C503),"")</f>
        <v/>
      </c>
    </row>
    <row r="504" ht="15" customHeight="1" s="74">
      <c r="A504" s="56" t="inlineStr">
        <is>
          <t>WBD</t>
        </is>
      </c>
      <c r="B504" s="56" t="inlineStr">
        <is>
          <t>Warner Bros. Discovery</t>
        </is>
      </c>
      <c r="C504" s="56" t="inlineStr">
        <is>
          <t>Communication Services</t>
        </is>
      </c>
      <c r="D504" s="56" t="inlineStr">
        <is>
          <t>Broadcasting</t>
        </is>
      </c>
      <c r="E504" s="56" t="inlineStr">
        <is>
          <t>New York City, New York</t>
        </is>
      </c>
      <c r="F504" s="37">
        <f>IFERROR(VLOOKUP(E504,Metro_Map!$A$4:$B$187,2,FALSE()),E504)</f>
        <v/>
      </c>
      <c r="G504" s="37">
        <f>IF(F504="Foreign domicile","Y","N")</f>
        <v/>
      </c>
      <c r="H504" s="59" t="n">
        <v>8.65</v>
      </c>
      <c r="I504" s="61" t="n"/>
      <c r="J504" s="60" t="n">
        <v>2.769792935</v>
      </c>
      <c r="K504" s="37">
        <f>IF(AND(ISNUMBER(H504),ISNUMBER(I504)),"Y","N")</f>
        <v/>
      </c>
      <c r="L504" s="39">
        <f>IF(K504="Y",I504/H504-1,"")</f>
        <v/>
      </c>
      <c r="M504" s="57">
        <f>IF(K504="Y",LN(1+L504),"")</f>
        <v/>
      </c>
      <c r="N504" s="57">
        <f>IF(K504="Y",MAX(MIN(M504,Assumptions!$C$8),Assumptions!$B$8),"")</f>
        <v/>
      </c>
      <c r="O504" s="57">
        <f>IF(K504="Y",AVERAGEIFS($N$5:$N$504,$C$5:$C$504,C504),"")</f>
        <v/>
      </c>
      <c r="P504" s="57">
        <f>IF(K504="Y",N504-O504,"")</f>
        <v/>
      </c>
      <c r="Q504" s="37">
        <f>IF(G504="N",COUNTIFS($F$5:$F$504,F504),"")</f>
        <v/>
      </c>
      <c r="R504" s="37">
        <f>IF(G504="N",COUNTIFS($F$5:$F$504,F504,$C$5:$C$504,C504)-1,"")</f>
        <v/>
      </c>
      <c r="S504" s="57">
        <f>IF(G504="N",LN(Q504),"")</f>
        <v/>
      </c>
      <c r="T504" s="57">
        <f>IF(G504="N",LN(1+R504),"")</f>
        <v/>
      </c>
      <c r="U504" s="39">
        <f>IF(AND(K504="Y",ISNUMBER(J504)),(1+L504)/(1+J504)-1,"")</f>
        <v/>
      </c>
      <c r="V504" s="57">
        <f>IF(ISNUMBER(U504),LN(1+U504),"")</f>
        <v/>
      </c>
      <c r="W504" s="57">
        <f>IF(ISNUMBER(V504),MAX(MIN(V504,Assumptions!$C$9),Assumptions!$B$9),"")</f>
        <v/>
      </c>
      <c r="X504" s="57">
        <f>IF(AND(K504="Y",ISNUMBER(J504)),LN(1+J504),"")</f>
        <v/>
      </c>
      <c r="Y504" s="57">
        <f>IF(ISNUMBER(X504),MAX(MIN(X504,Assumptions!$C$10),Assumptions!$B$10),"")</f>
        <v/>
      </c>
      <c r="Z504" s="57">
        <f>IF(ISNUMBER(W504),W504-AVERAGEIFS($W$5:$W$504,$C$5:$C$504,C504),"")</f>
        <v/>
      </c>
      <c r="AA504" s="57">
        <f>IF(ISNUMBER(Y504),Y504-AVERAGEIFS($Y$5:$Y$504,$C$5:$C$504,C504),"")</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H3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8" customWidth="1" style="33" min="1" max="1"/>
    <col width="10" customWidth="1" style="33" min="2" max="3"/>
    <col width="14" customWidth="1" style="33" min="4" max="4"/>
    <col width="16" customWidth="1" style="33" min="5" max="5"/>
    <col width="12" customWidth="1" style="33" min="6" max="6"/>
    <col width="18" customWidth="1" style="33" min="7" max="8"/>
  </cols>
  <sheetData>
    <row r="1" ht="15.75" customHeight="1" s="74">
      <c r="A1" s="55" t="inlineStr">
        <is>
          <t>Metro clusters with at least 4 priced domestic S&amp;P 500 firms</t>
        </is>
      </c>
    </row>
    <row r="2" ht="15" customHeight="1" s="74">
      <c r="A2" s="36" t="inlineStr">
        <is>
          <t>Returns are price-only, equal-weighted, July 31 2024 to the sheet's current prices. "Sector-adjusted" subtracts the average of the firm's GICS sector so a cluster is not credited for owning energy or chips.</t>
        </is>
      </c>
    </row>
    <row r="4" ht="43.5" customHeight="1" s="74">
      <c r="A4" s="62" t="inlineStr">
        <is>
          <t>Metro cluster</t>
        </is>
      </c>
      <c r="B4" s="62" t="inlineStr">
        <is>
          <t>S&amp;P firms</t>
        </is>
      </c>
      <c r="C4" s="62" t="inlineStr">
        <is>
          <t>Priced firms</t>
        </is>
      </c>
      <c r="D4" s="62" t="inlineStr">
        <is>
          <t>Equal-weight return</t>
        </is>
      </c>
      <c r="E4" s="62" t="inlineStr">
        <is>
          <t>Sector-adjusted (ln pts)</t>
        </is>
      </c>
      <c r="F4" s="62" t="inlineStr">
        <is>
          <t>Rank (adjusted)</t>
        </is>
      </c>
      <c r="G4" s="62" t="inlineStr">
        <is>
          <t>Avg sector-adj P1 (7/31-11/5/24)</t>
        </is>
      </c>
      <c r="H4" s="62" t="inlineStr">
        <is>
          <t>Avg sector-adj P2 (11/5/24-now)</t>
        </is>
      </c>
    </row>
    <row r="5" ht="15" customHeight="1" s="74">
      <c r="A5" s="56" t="inlineStr">
        <is>
          <t>New York</t>
        </is>
      </c>
      <c r="B5" s="37">
        <f>COUNTIFS(Company_Data!$F$5:$F$504,A5)</f>
        <v/>
      </c>
      <c r="C5" s="37">
        <f>COUNTIFS(Company_Data!$F$5:$F$504,A5,Company_Data!$K$5:$K$504,"Y")</f>
        <v/>
      </c>
      <c r="D5" s="39">
        <f>EXP(AVERAGEIFS(Company_Data!$N$5:$N$504,Company_Data!$F$5:$F$504,A5))-1</f>
        <v/>
      </c>
      <c r="E5" s="63">
        <f>AVERAGEIFS(Company_Data!$P$5:$P$504,Company_Data!$F$5:$F$504,A5)</f>
        <v/>
      </c>
      <c r="F5" s="37">
        <f>SUMPRODUCT(--($E$5:$E$33&gt;E5))+1</f>
        <v/>
      </c>
      <c r="G5" s="63">
        <f>AVERAGEIFS(Company_Data!$Z$5:$Z$504,Company_Data!$F$5:$F$504,A5)</f>
        <v/>
      </c>
      <c r="H5" s="63">
        <f>AVERAGEIFS(Company_Data!$AA$5:$AA$504,Company_Data!$F$5:$F$504,A5)</f>
        <v/>
      </c>
    </row>
    <row r="6" ht="15" customHeight="1" s="74">
      <c r="A6" s="56" t="inlineStr">
        <is>
          <t>SF Bay Area</t>
        </is>
      </c>
      <c r="B6" s="37">
        <f>COUNTIFS(Company_Data!$F$5:$F$504,A6)</f>
        <v/>
      </c>
      <c r="C6" s="37">
        <f>COUNTIFS(Company_Data!$F$5:$F$504,A6,Company_Data!$K$5:$K$504,"Y")</f>
        <v/>
      </c>
      <c r="D6" s="39">
        <f>EXP(AVERAGEIFS(Company_Data!$N$5:$N$504,Company_Data!$F$5:$F$504,A6))-1</f>
        <v/>
      </c>
      <c r="E6" s="63">
        <f>AVERAGEIFS(Company_Data!$P$5:$P$504,Company_Data!$F$5:$F$504,A6)</f>
        <v/>
      </c>
      <c r="F6" s="37">
        <f>SUMPRODUCT(--($E$5:$E$33&gt;E6))+1</f>
        <v/>
      </c>
      <c r="G6" s="63">
        <f>AVERAGEIFS(Company_Data!$Z$5:$Z$504,Company_Data!$F$5:$F$504,A6)</f>
        <v/>
      </c>
      <c r="H6" s="63">
        <f>AVERAGEIFS(Company_Data!$AA$5:$AA$504,Company_Data!$F$5:$F$504,A6)</f>
        <v/>
      </c>
    </row>
    <row r="7" ht="15" customHeight="1" s="74">
      <c r="A7" s="56" t="inlineStr">
        <is>
          <t>Chicago</t>
        </is>
      </c>
      <c r="B7" s="37">
        <f>COUNTIFS(Company_Data!$F$5:$F$504,A7)</f>
        <v/>
      </c>
      <c r="C7" s="37">
        <f>COUNTIFS(Company_Data!$F$5:$F$504,A7,Company_Data!$K$5:$K$504,"Y")</f>
        <v/>
      </c>
      <c r="D7" s="39">
        <f>EXP(AVERAGEIFS(Company_Data!$N$5:$N$504,Company_Data!$F$5:$F$504,A7))-1</f>
        <v/>
      </c>
      <c r="E7" s="63">
        <f>AVERAGEIFS(Company_Data!$P$5:$P$504,Company_Data!$F$5:$F$504,A7)</f>
        <v/>
      </c>
      <c r="F7" s="37">
        <f>SUMPRODUCT(--($E$5:$E$33&gt;E7))+1</f>
        <v/>
      </c>
      <c r="G7" s="63">
        <f>AVERAGEIFS(Company_Data!$Z$5:$Z$504,Company_Data!$F$5:$F$504,A7)</f>
        <v/>
      </c>
      <c r="H7" s="63">
        <f>AVERAGEIFS(Company_Data!$AA$5:$AA$504,Company_Data!$F$5:$F$504,A7)</f>
        <v/>
      </c>
    </row>
    <row r="8" ht="15" customHeight="1" s="74">
      <c r="A8" s="56" t="inlineStr">
        <is>
          <t>Boston</t>
        </is>
      </c>
      <c r="B8" s="37">
        <f>COUNTIFS(Company_Data!$F$5:$F$504,A8)</f>
        <v/>
      </c>
      <c r="C8" s="37">
        <f>COUNTIFS(Company_Data!$F$5:$F$504,A8,Company_Data!$K$5:$K$504,"Y")</f>
        <v/>
      </c>
      <c r="D8" s="39">
        <f>EXP(AVERAGEIFS(Company_Data!$N$5:$N$504,Company_Data!$F$5:$F$504,A8))-1</f>
        <v/>
      </c>
      <c r="E8" s="63">
        <f>AVERAGEIFS(Company_Data!$P$5:$P$504,Company_Data!$F$5:$F$504,A8)</f>
        <v/>
      </c>
      <c r="F8" s="37">
        <f>SUMPRODUCT(--($E$5:$E$33&gt;E8))+1</f>
        <v/>
      </c>
      <c r="G8" s="63">
        <f>AVERAGEIFS(Company_Data!$Z$5:$Z$504,Company_Data!$F$5:$F$504,A8)</f>
        <v/>
      </c>
      <c r="H8" s="63">
        <f>AVERAGEIFS(Company_Data!$AA$5:$AA$504,Company_Data!$F$5:$F$504,A8)</f>
        <v/>
      </c>
    </row>
    <row r="9" ht="15" customHeight="1" s="74">
      <c r="A9" s="56" t="inlineStr">
        <is>
          <t>Dallas-Fort Worth</t>
        </is>
      </c>
      <c r="B9" s="37">
        <f>COUNTIFS(Company_Data!$F$5:$F$504,A9)</f>
        <v/>
      </c>
      <c r="C9" s="37">
        <f>COUNTIFS(Company_Data!$F$5:$F$504,A9,Company_Data!$K$5:$K$504,"Y")</f>
        <v/>
      </c>
      <c r="D9" s="39">
        <f>EXP(AVERAGEIFS(Company_Data!$N$5:$N$504,Company_Data!$F$5:$F$504,A9))-1</f>
        <v/>
      </c>
      <c r="E9" s="63">
        <f>AVERAGEIFS(Company_Data!$P$5:$P$504,Company_Data!$F$5:$F$504,A9)</f>
        <v/>
      </c>
      <c r="F9" s="37">
        <f>SUMPRODUCT(--($E$5:$E$33&gt;E9))+1</f>
        <v/>
      </c>
      <c r="G9" s="63">
        <f>AVERAGEIFS(Company_Data!$Z$5:$Z$504,Company_Data!$F$5:$F$504,A9)</f>
        <v/>
      </c>
      <c r="H9" s="63">
        <f>AVERAGEIFS(Company_Data!$AA$5:$AA$504,Company_Data!$F$5:$F$504,A9)</f>
        <v/>
      </c>
    </row>
    <row r="10" ht="15" customHeight="1" s="74">
      <c r="A10" s="56" t="inlineStr">
        <is>
          <t>Houston</t>
        </is>
      </c>
      <c r="B10" s="37">
        <f>COUNTIFS(Company_Data!$F$5:$F$504,A10)</f>
        <v/>
      </c>
      <c r="C10" s="37">
        <f>COUNTIFS(Company_Data!$F$5:$F$504,A10,Company_Data!$K$5:$K$504,"Y")</f>
        <v/>
      </c>
      <c r="D10" s="39">
        <f>EXP(AVERAGEIFS(Company_Data!$N$5:$N$504,Company_Data!$F$5:$F$504,A10))-1</f>
        <v/>
      </c>
      <c r="E10" s="63">
        <f>AVERAGEIFS(Company_Data!$P$5:$P$504,Company_Data!$F$5:$F$504,A10)</f>
        <v/>
      </c>
      <c r="F10" s="37">
        <f>SUMPRODUCT(--($E$5:$E$33&gt;E10))+1</f>
        <v/>
      </c>
      <c r="G10" s="63">
        <f>AVERAGEIFS(Company_Data!$Z$5:$Z$504,Company_Data!$F$5:$F$504,A10)</f>
        <v/>
      </c>
      <c r="H10" s="63">
        <f>AVERAGEIFS(Company_Data!$AA$5:$AA$504,Company_Data!$F$5:$F$504,A10)</f>
        <v/>
      </c>
    </row>
    <row r="11" ht="15" customHeight="1" s="74">
      <c r="A11" s="56" t="inlineStr">
        <is>
          <t>Atlanta</t>
        </is>
      </c>
      <c r="B11" s="37">
        <f>COUNTIFS(Company_Data!$F$5:$F$504,A11)</f>
        <v/>
      </c>
      <c r="C11" s="37">
        <f>COUNTIFS(Company_Data!$F$5:$F$504,A11,Company_Data!$K$5:$K$504,"Y")</f>
        <v/>
      </c>
      <c r="D11" s="39">
        <f>EXP(AVERAGEIFS(Company_Data!$N$5:$N$504,Company_Data!$F$5:$F$504,A11))-1</f>
        <v/>
      </c>
      <c r="E11" s="63">
        <f>AVERAGEIFS(Company_Data!$P$5:$P$504,Company_Data!$F$5:$F$504,A11)</f>
        <v/>
      </c>
      <c r="F11" s="37">
        <f>SUMPRODUCT(--($E$5:$E$33&gt;E11))+1</f>
        <v/>
      </c>
      <c r="G11" s="63">
        <f>AVERAGEIFS(Company_Data!$Z$5:$Z$504,Company_Data!$F$5:$F$504,A11)</f>
        <v/>
      </c>
      <c r="H11" s="63">
        <f>AVERAGEIFS(Company_Data!$AA$5:$AA$504,Company_Data!$F$5:$F$504,A11)</f>
        <v/>
      </c>
    </row>
    <row r="12" ht="15" customHeight="1" s="74">
      <c r="A12" s="56" t="inlineStr">
        <is>
          <t>Washington DC</t>
        </is>
      </c>
      <c r="B12" s="37">
        <f>COUNTIFS(Company_Data!$F$5:$F$504,A12)</f>
        <v/>
      </c>
      <c r="C12" s="37">
        <f>COUNTIFS(Company_Data!$F$5:$F$504,A12,Company_Data!$K$5:$K$504,"Y")</f>
        <v/>
      </c>
      <c r="D12" s="39">
        <f>EXP(AVERAGEIFS(Company_Data!$N$5:$N$504,Company_Data!$F$5:$F$504,A12))-1</f>
        <v/>
      </c>
      <c r="E12" s="63">
        <f>AVERAGEIFS(Company_Data!$P$5:$P$504,Company_Data!$F$5:$F$504,A12)</f>
        <v/>
      </c>
      <c r="F12" s="37">
        <f>SUMPRODUCT(--($E$5:$E$33&gt;E12))+1</f>
        <v/>
      </c>
      <c r="G12" s="63">
        <f>AVERAGEIFS(Company_Data!$Z$5:$Z$504,Company_Data!$F$5:$F$504,A12)</f>
        <v/>
      </c>
      <c r="H12" s="63">
        <f>AVERAGEIFS(Company_Data!$AA$5:$AA$504,Company_Data!$F$5:$F$504,A12)</f>
        <v/>
      </c>
    </row>
    <row r="13" ht="15" customHeight="1" s="74">
      <c r="A13" s="56" t="inlineStr">
        <is>
          <t>Minneapolis-St. Paul</t>
        </is>
      </c>
      <c r="B13" s="37">
        <f>COUNTIFS(Company_Data!$F$5:$F$504,A13)</f>
        <v/>
      </c>
      <c r="C13" s="37">
        <f>COUNTIFS(Company_Data!$F$5:$F$504,A13,Company_Data!$K$5:$K$504,"Y")</f>
        <v/>
      </c>
      <c r="D13" s="39">
        <f>EXP(AVERAGEIFS(Company_Data!$N$5:$N$504,Company_Data!$F$5:$F$504,A13))-1</f>
        <v/>
      </c>
      <c r="E13" s="63">
        <f>AVERAGEIFS(Company_Data!$P$5:$P$504,Company_Data!$F$5:$F$504,A13)</f>
        <v/>
      </c>
      <c r="F13" s="37">
        <f>SUMPRODUCT(--($E$5:$E$33&gt;E13))+1</f>
        <v/>
      </c>
      <c r="G13" s="63">
        <f>AVERAGEIFS(Company_Data!$Z$5:$Z$504,Company_Data!$F$5:$F$504,A13)</f>
        <v/>
      </c>
      <c r="H13" s="63">
        <f>AVERAGEIFS(Company_Data!$AA$5:$AA$504,Company_Data!$F$5:$F$504,A13)</f>
        <v/>
      </c>
    </row>
    <row r="14" ht="15" customHeight="1" s="74">
      <c r="A14" s="56" t="inlineStr">
        <is>
          <t>Los Angeles</t>
        </is>
      </c>
      <c r="B14" s="37">
        <f>COUNTIFS(Company_Data!$F$5:$F$504,A14)</f>
        <v/>
      </c>
      <c r="C14" s="37">
        <f>COUNTIFS(Company_Data!$F$5:$F$504,A14,Company_Data!$K$5:$K$504,"Y")</f>
        <v/>
      </c>
      <c r="D14" s="39">
        <f>EXP(AVERAGEIFS(Company_Data!$N$5:$N$504,Company_Data!$F$5:$F$504,A14))-1</f>
        <v/>
      </c>
      <c r="E14" s="63">
        <f>AVERAGEIFS(Company_Data!$P$5:$P$504,Company_Data!$F$5:$F$504,A14)</f>
        <v/>
      </c>
      <c r="F14" s="37">
        <f>SUMPRODUCT(--($E$5:$E$33&gt;E14))+1</f>
        <v/>
      </c>
      <c r="G14" s="63">
        <f>AVERAGEIFS(Company_Data!$Z$5:$Z$504,Company_Data!$F$5:$F$504,A14)</f>
        <v/>
      </c>
      <c r="H14" s="63">
        <f>AVERAGEIFS(Company_Data!$AA$5:$AA$504,Company_Data!$F$5:$F$504,A14)</f>
        <v/>
      </c>
    </row>
    <row r="15" ht="15" customHeight="1" s="74">
      <c r="A15" s="56" t="inlineStr">
        <is>
          <t>Seattle</t>
        </is>
      </c>
      <c r="B15" s="37">
        <f>COUNTIFS(Company_Data!$F$5:$F$504,A15)</f>
        <v/>
      </c>
      <c r="C15" s="37">
        <f>COUNTIFS(Company_Data!$F$5:$F$504,A15,Company_Data!$K$5:$K$504,"Y")</f>
        <v/>
      </c>
      <c r="D15" s="39">
        <f>EXP(AVERAGEIFS(Company_Data!$N$5:$N$504,Company_Data!$F$5:$F$504,A15))-1</f>
        <v/>
      </c>
      <c r="E15" s="63">
        <f>AVERAGEIFS(Company_Data!$P$5:$P$504,Company_Data!$F$5:$F$504,A15)</f>
        <v/>
      </c>
      <c r="F15" s="37">
        <f>SUMPRODUCT(--($E$5:$E$33&gt;E15))+1</f>
        <v/>
      </c>
      <c r="G15" s="63">
        <f>AVERAGEIFS(Company_Data!$Z$5:$Z$504,Company_Data!$F$5:$F$504,A15)</f>
        <v/>
      </c>
      <c r="H15" s="63">
        <f>AVERAGEIFS(Company_Data!$AA$5:$AA$504,Company_Data!$F$5:$F$504,A15)</f>
        <v/>
      </c>
    </row>
    <row r="16" ht="15" customHeight="1" s="74">
      <c r="A16" s="56" t="inlineStr">
        <is>
          <t>Philadelphia</t>
        </is>
      </c>
      <c r="B16" s="37">
        <f>COUNTIFS(Company_Data!$F$5:$F$504,A16)</f>
        <v/>
      </c>
      <c r="C16" s="37">
        <f>COUNTIFS(Company_Data!$F$5:$F$504,A16,Company_Data!$K$5:$K$504,"Y")</f>
        <v/>
      </c>
      <c r="D16" s="39">
        <f>EXP(AVERAGEIFS(Company_Data!$N$5:$N$504,Company_Data!$F$5:$F$504,A16))-1</f>
        <v/>
      </c>
      <c r="E16" s="63">
        <f>AVERAGEIFS(Company_Data!$P$5:$P$504,Company_Data!$F$5:$F$504,A16)</f>
        <v/>
      </c>
      <c r="F16" s="37">
        <f>SUMPRODUCT(--($E$5:$E$33&gt;E16))+1</f>
        <v/>
      </c>
      <c r="G16" s="63">
        <f>AVERAGEIFS(Company_Data!$Z$5:$Z$504,Company_Data!$F$5:$F$504,A16)</f>
        <v/>
      </c>
      <c r="H16" s="63">
        <f>AVERAGEIFS(Company_Data!$AA$5:$AA$504,Company_Data!$F$5:$F$504,A16)</f>
        <v/>
      </c>
    </row>
    <row r="17" ht="15" customHeight="1" s="74">
      <c r="A17" s="56" t="inlineStr">
        <is>
          <t>Phoenix</t>
        </is>
      </c>
      <c r="B17" s="37">
        <f>COUNTIFS(Company_Data!$F$5:$F$504,A17)</f>
        <v/>
      </c>
      <c r="C17" s="37">
        <f>COUNTIFS(Company_Data!$F$5:$F$504,A17,Company_Data!$K$5:$K$504,"Y")</f>
        <v/>
      </c>
      <c r="D17" s="39">
        <f>EXP(AVERAGEIFS(Company_Data!$N$5:$N$504,Company_Data!$F$5:$F$504,A17))-1</f>
        <v/>
      </c>
      <c r="E17" s="63">
        <f>AVERAGEIFS(Company_Data!$P$5:$P$504,Company_Data!$F$5:$F$504,A17)</f>
        <v/>
      </c>
      <c r="F17" s="37">
        <f>SUMPRODUCT(--($E$5:$E$33&gt;E17))+1</f>
        <v/>
      </c>
      <c r="G17" s="63">
        <f>AVERAGEIFS(Company_Data!$Z$5:$Z$504,Company_Data!$F$5:$F$504,A17)</f>
        <v/>
      </c>
      <c r="H17" s="63">
        <f>AVERAGEIFS(Company_Data!$AA$5:$AA$504,Company_Data!$F$5:$F$504,A17)</f>
        <v/>
      </c>
    </row>
    <row r="18" ht="15" customHeight="1" s="74">
      <c r="A18" s="56" t="inlineStr">
        <is>
          <t>Charlotte</t>
        </is>
      </c>
      <c r="B18" s="37">
        <f>COUNTIFS(Company_Data!$F$5:$F$504,A18)</f>
        <v/>
      </c>
      <c r="C18" s="37">
        <f>COUNTIFS(Company_Data!$F$5:$F$504,A18,Company_Data!$K$5:$K$504,"Y")</f>
        <v/>
      </c>
      <c r="D18" s="39">
        <f>EXP(AVERAGEIFS(Company_Data!$N$5:$N$504,Company_Data!$F$5:$F$504,A18))-1</f>
        <v/>
      </c>
      <c r="E18" s="63">
        <f>AVERAGEIFS(Company_Data!$P$5:$P$504,Company_Data!$F$5:$F$504,A18)</f>
        <v/>
      </c>
      <c r="F18" s="37">
        <f>SUMPRODUCT(--($E$5:$E$33&gt;E18))+1</f>
        <v/>
      </c>
      <c r="G18" s="63">
        <f>AVERAGEIFS(Company_Data!$Z$5:$Z$504,Company_Data!$F$5:$F$504,A18)</f>
        <v/>
      </c>
      <c r="H18" s="63">
        <f>AVERAGEIFS(Company_Data!$AA$5:$AA$504,Company_Data!$F$5:$F$504,A18)</f>
        <v/>
      </c>
    </row>
    <row r="19" ht="15" customHeight="1" s="74">
      <c r="A19" s="56" t="inlineStr">
        <is>
          <t>Cleveland</t>
        </is>
      </c>
      <c r="B19" s="37">
        <f>COUNTIFS(Company_Data!$F$5:$F$504,A19)</f>
        <v/>
      </c>
      <c r="C19" s="37">
        <f>COUNTIFS(Company_Data!$F$5:$F$504,A19,Company_Data!$K$5:$K$504,"Y")</f>
        <v/>
      </c>
      <c r="D19" s="39">
        <f>EXP(AVERAGEIFS(Company_Data!$N$5:$N$504,Company_Data!$F$5:$F$504,A19))-1</f>
        <v/>
      </c>
      <c r="E19" s="63">
        <f>AVERAGEIFS(Company_Data!$P$5:$P$504,Company_Data!$F$5:$F$504,A19)</f>
        <v/>
      </c>
      <c r="F19" s="37">
        <f>SUMPRODUCT(--($E$5:$E$33&gt;E19))+1</f>
        <v/>
      </c>
      <c r="G19" s="63">
        <f>AVERAGEIFS(Company_Data!$Z$5:$Z$504,Company_Data!$F$5:$F$504,A19)</f>
        <v/>
      </c>
      <c r="H19" s="63">
        <f>AVERAGEIFS(Company_Data!$AA$5:$AA$504,Company_Data!$F$5:$F$504,A19)</f>
        <v/>
      </c>
    </row>
    <row r="20" ht="15" customHeight="1" s="74">
      <c r="A20" s="56" t="inlineStr">
        <is>
          <t>South Florida</t>
        </is>
      </c>
      <c r="B20" s="37">
        <f>COUNTIFS(Company_Data!$F$5:$F$504,A20)</f>
        <v/>
      </c>
      <c r="C20" s="37">
        <f>COUNTIFS(Company_Data!$F$5:$F$504,A20,Company_Data!$K$5:$K$504,"Y")</f>
        <v/>
      </c>
      <c r="D20" s="39">
        <f>EXP(AVERAGEIFS(Company_Data!$N$5:$N$504,Company_Data!$F$5:$F$504,A20))-1</f>
        <v/>
      </c>
      <c r="E20" s="63">
        <f>AVERAGEIFS(Company_Data!$P$5:$P$504,Company_Data!$F$5:$F$504,A20)</f>
        <v/>
      </c>
      <c r="F20" s="37">
        <f>SUMPRODUCT(--($E$5:$E$33&gt;E20))+1</f>
        <v/>
      </c>
      <c r="G20" s="63">
        <f>AVERAGEIFS(Company_Data!$Z$5:$Z$504,Company_Data!$F$5:$F$504,A20)</f>
        <v/>
      </c>
      <c r="H20" s="63">
        <f>AVERAGEIFS(Company_Data!$AA$5:$AA$504,Company_Data!$F$5:$F$504,A20)</f>
        <v/>
      </c>
    </row>
    <row r="21" ht="15" customHeight="1" s="74">
      <c r="A21" s="56" t="inlineStr">
        <is>
          <t>Cincinnati</t>
        </is>
      </c>
      <c r="B21" s="37">
        <f>COUNTIFS(Company_Data!$F$5:$F$504,A21)</f>
        <v/>
      </c>
      <c r="C21" s="37">
        <f>COUNTIFS(Company_Data!$F$5:$F$504,A21,Company_Data!$K$5:$K$504,"Y")</f>
        <v/>
      </c>
      <c r="D21" s="39">
        <f>EXP(AVERAGEIFS(Company_Data!$N$5:$N$504,Company_Data!$F$5:$F$504,A21))-1</f>
        <v/>
      </c>
      <c r="E21" s="63">
        <f>AVERAGEIFS(Company_Data!$P$5:$P$504,Company_Data!$F$5:$F$504,A21)</f>
        <v/>
      </c>
      <c r="F21" s="37">
        <f>SUMPRODUCT(--($E$5:$E$33&gt;E21))+1</f>
        <v/>
      </c>
      <c r="G21" s="63">
        <f>AVERAGEIFS(Company_Data!$Z$5:$Z$504,Company_Data!$F$5:$F$504,A21)</f>
        <v/>
      </c>
      <c r="H21" s="63">
        <f>AVERAGEIFS(Company_Data!$AA$5:$AA$504,Company_Data!$F$5:$F$504,A21)</f>
        <v/>
      </c>
    </row>
    <row r="22" ht="15" customHeight="1" s="74">
      <c r="A22" s="56" t="inlineStr">
        <is>
          <t>Denver</t>
        </is>
      </c>
      <c r="B22" s="37">
        <f>COUNTIFS(Company_Data!$F$5:$F$504,A22)</f>
        <v/>
      </c>
      <c r="C22" s="37">
        <f>COUNTIFS(Company_Data!$F$5:$F$504,A22,Company_Data!$K$5:$K$504,"Y")</f>
        <v/>
      </c>
      <c r="D22" s="39">
        <f>EXP(AVERAGEIFS(Company_Data!$N$5:$N$504,Company_Data!$F$5:$F$504,A22))-1</f>
        <v/>
      </c>
      <c r="E22" s="63">
        <f>AVERAGEIFS(Company_Data!$P$5:$P$504,Company_Data!$F$5:$F$504,A22)</f>
        <v/>
      </c>
      <c r="F22" s="37">
        <f>SUMPRODUCT(--($E$5:$E$33&gt;E22))+1</f>
        <v/>
      </c>
      <c r="G22" s="63">
        <f>AVERAGEIFS(Company_Data!$Z$5:$Z$504,Company_Data!$F$5:$F$504,A22)</f>
        <v/>
      </c>
      <c r="H22" s="63">
        <f>AVERAGEIFS(Company_Data!$AA$5:$AA$504,Company_Data!$F$5:$F$504,A22)</f>
        <v/>
      </c>
    </row>
    <row r="23" ht="15" customHeight="1" s="74">
      <c r="A23" s="56" t="inlineStr">
        <is>
          <t>Pittsburgh</t>
        </is>
      </c>
      <c r="B23" s="37">
        <f>COUNTIFS(Company_Data!$F$5:$F$504,A23)</f>
        <v/>
      </c>
      <c r="C23" s="37">
        <f>COUNTIFS(Company_Data!$F$5:$F$504,A23,Company_Data!$K$5:$K$504,"Y")</f>
        <v/>
      </c>
      <c r="D23" s="39">
        <f>EXP(AVERAGEIFS(Company_Data!$N$5:$N$504,Company_Data!$F$5:$F$504,A23))-1</f>
        <v/>
      </c>
      <c r="E23" s="63">
        <f>AVERAGEIFS(Company_Data!$P$5:$P$504,Company_Data!$F$5:$F$504,A23)</f>
        <v/>
      </c>
      <c r="F23" s="37">
        <f>SUMPRODUCT(--($E$5:$E$33&gt;E23))+1</f>
        <v/>
      </c>
      <c r="G23" s="63">
        <f>AVERAGEIFS(Company_Data!$Z$5:$Z$504,Company_Data!$F$5:$F$504,A23)</f>
        <v/>
      </c>
      <c r="H23" s="63">
        <f>AVERAGEIFS(Company_Data!$AA$5:$AA$504,Company_Data!$F$5:$F$504,A23)</f>
        <v/>
      </c>
    </row>
    <row r="24" ht="15" customHeight="1" s="74">
      <c r="A24" s="56" t="inlineStr">
        <is>
          <t>Columbus OH</t>
        </is>
      </c>
      <c r="B24" s="37">
        <f>COUNTIFS(Company_Data!$F$5:$F$504,A24)</f>
        <v/>
      </c>
      <c r="C24" s="37">
        <f>COUNTIFS(Company_Data!$F$5:$F$504,A24,Company_Data!$K$5:$K$504,"Y")</f>
        <v/>
      </c>
      <c r="D24" s="39">
        <f>EXP(AVERAGEIFS(Company_Data!$N$5:$N$504,Company_Data!$F$5:$F$504,A24))-1</f>
        <v/>
      </c>
      <c r="E24" s="63">
        <f>AVERAGEIFS(Company_Data!$P$5:$P$504,Company_Data!$F$5:$F$504,A24)</f>
        <v/>
      </c>
      <c r="F24" s="37">
        <f>SUMPRODUCT(--($E$5:$E$33&gt;E24))+1</f>
        <v/>
      </c>
      <c r="G24" s="63">
        <f>AVERAGEIFS(Company_Data!$Z$5:$Z$504,Company_Data!$F$5:$F$504,A24)</f>
        <v/>
      </c>
      <c r="H24" s="63">
        <f>AVERAGEIFS(Company_Data!$AA$5:$AA$504,Company_Data!$F$5:$F$504,A24)</f>
        <v/>
      </c>
    </row>
    <row r="25" ht="15" customHeight="1" s="74">
      <c r="A25" s="56" t="inlineStr">
        <is>
          <t>Detroit</t>
        </is>
      </c>
      <c r="B25" s="37">
        <f>COUNTIFS(Company_Data!$F$5:$F$504,A25)</f>
        <v/>
      </c>
      <c r="C25" s="37">
        <f>COUNTIFS(Company_Data!$F$5:$F$504,A25,Company_Data!$K$5:$K$504,"Y")</f>
        <v/>
      </c>
      <c r="D25" s="39">
        <f>EXP(AVERAGEIFS(Company_Data!$N$5:$N$504,Company_Data!$F$5:$F$504,A25))-1</f>
        <v/>
      </c>
      <c r="E25" s="63">
        <f>AVERAGEIFS(Company_Data!$P$5:$P$504,Company_Data!$F$5:$F$504,A25)</f>
        <v/>
      </c>
      <c r="F25" s="37">
        <f>SUMPRODUCT(--($E$5:$E$33&gt;E25))+1</f>
        <v/>
      </c>
      <c r="G25" s="63">
        <f>AVERAGEIFS(Company_Data!$Z$5:$Z$504,Company_Data!$F$5:$F$504,A25)</f>
        <v/>
      </c>
      <c r="H25" s="63">
        <f>AVERAGEIFS(Company_Data!$AA$5:$AA$504,Company_Data!$F$5:$F$504,A25)</f>
        <v/>
      </c>
    </row>
    <row r="26" ht="15" customHeight="1" s="74">
      <c r="A26" s="56" t="inlineStr">
        <is>
          <t>Hartford</t>
        </is>
      </c>
      <c r="B26" s="37">
        <f>COUNTIFS(Company_Data!$F$5:$F$504,A26)</f>
        <v/>
      </c>
      <c r="C26" s="37">
        <f>COUNTIFS(Company_Data!$F$5:$F$504,A26,Company_Data!$K$5:$K$504,"Y")</f>
        <v/>
      </c>
      <c r="D26" s="39">
        <f>EXP(AVERAGEIFS(Company_Data!$N$5:$N$504,Company_Data!$F$5:$F$504,A26))-1</f>
        <v/>
      </c>
      <c r="E26" s="63">
        <f>AVERAGEIFS(Company_Data!$P$5:$P$504,Company_Data!$F$5:$F$504,A26)</f>
        <v/>
      </c>
      <c r="F26" s="37">
        <f>SUMPRODUCT(--($E$5:$E$33&gt;E26))+1</f>
        <v/>
      </c>
      <c r="G26" s="63">
        <f>AVERAGEIFS(Company_Data!$Z$5:$Z$504,Company_Data!$F$5:$F$504,A26)</f>
        <v/>
      </c>
      <c r="H26" s="63">
        <f>AVERAGEIFS(Company_Data!$AA$5:$AA$504,Company_Data!$F$5:$F$504,A26)</f>
        <v/>
      </c>
    </row>
    <row r="27" ht="15" customHeight="1" s="74">
      <c r="A27" s="56" t="inlineStr">
        <is>
          <t>San Diego, California</t>
        </is>
      </c>
      <c r="B27" s="37">
        <f>COUNTIFS(Company_Data!$F$5:$F$504,A27)</f>
        <v/>
      </c>
      <c r="C27" s="37">
        <f>COUNTIFS(Company_Data!$F$5:$F$504,A27,Company_Data!$K$5:$K$504,"Y")</f>
        <v/>
      </c>
      <c r="D27" s="39">
        <f>EXP(AVERAGEIFS(Company_Data!$N$5:$N$504,Company_Data!$F$5:$F$504,A27))-1</f>
        <v/>
      </c>
      <c r="E27" s="63">
        <f>AVERAGEIFS(Company_Data!$P$5:$P$504,Company_Data!$F$5:$F$504,A27)</f>
        <v/>
      </c>
      <c r="F27" s="37">
        <f>SUMPRODUCT(--($E$5:$E$33&gt;E27))+1</f>
        <v/>
      </c>
      <c r="G27" s="63">
        <f>AVERAGEIFS(Company_Data!$Z$5:$Z$504,Company_Data!$F$5:$F$504,A27)</f>
        <v/>
      </c>
      <c r="H27" s="63">
        <f>AVERAGEIFS(Company_Data!$AA$5:$AA$504,Company_Data!$F$5:$F$504,A27)</f>
        <v/>
      </c>
    </row>
    <row r="28" ht="15" customHeight="1" s="74">
      <c r="A28" s="56" t="inlineStr">
        <is>
          <t>Austin</t>
        </is>
      </c>
      <c r="B28" s="37">
        <f>COUNTIFS(Company_Data!$F$5:$F$504,A28)</f>
        <v/>
      </c>
      <c r="C28" s="37">
        <f>COUNTIFS(Company_Data!$F$5:$F$504,A28,Company_Data!$K$5:$K$504,"Y")</f>
        <v/>
      </c>
      <c r="D28" s="39">
        <f>EXP(AVERAGEIFS(Company_Data!$N$5:$N$504,Company_Data!$F$5:$F$504,A28))-1</f>
        <v/>
      </c>
      <c r="E28" s="63">
        <f>AVERAGEIFS(Company_Data!$P$5:$P$504,Company_Data!$F$5:$F$504,A28)</f>
        <v/>
      </c>
      <c r="F28" s="37">
        <f>SUMPRODUCT(--($E$5:$E$33&gt;E28))+1</f>
        <v/>
      </c>
      <c r="G28" s="63">
        <f>AVERAGEIFS(Company_Data!$Z$5:$Z$504,Company_Data!$F$5:$F$504,A28)</f>
        <v/>
      </c>
      <c r="H28" s="63">
        <f>AVERAGEIFS(Company_Data!$AA$5:$AA$504,Company_Data!$F$5:$F$504,A28)</f>
        <v/>
      </c>
    </row>
    <row r="29" ht="15" customHeight="1" s="74">
      <c r="A29" s="56" t="inlineStr">
        <is>
          <t>Indianapolis, Indiana</t>
        </is>
      </c>
      <c r="B29" s="37">
        <f>COUNTIFS(Company_Data!$F$5:$F$504,A29)</f>
        <v/>
      </c>
      <c r="C29" s="37">
        <f>COUNTIFS(Company_Data!$F$5:$F$504,A29,Company_Data!$K$5:$K$504,"Y")</f>
        <v/>
      </c>
      <c r="D29" s="39">
        <f>EXP(AVERAGEIFS(Company_Data!$N$5:$N$504,Company_Data!$F$5:$F$504,A29))-1</f>
        <v/>
      </c>
      <c r="E29" s="63">
        <f>AVERAGEIFS(Company_Data!$P$5:$P$504,Company_Data!$F$5:$F$504,A29)</f>
        <v/>
      </c>
      <c r="F29" s="37">
        <f>SUMPRODUCT(--($E$5:$E$33&gt;E29))+1</f>
        <v/>
      </c>
      <c r="G29" s="63">
        <f>AVERAGEIFS(Company_Data!$Z$5:$Z$504,Company_Data!$F$5:$F$504,A29)</f>
        <v/>
      </c>
      <c r="H29" s="63">
        <f>AVERAGEIFS(Company_Data!$AA$5:$AA$504,Company_Data!$F$5:$F$504,A29)</f>
        <v/>
      </c>
    </row>
    <row r="30" ht="15" customHeight="1" s="74">
      <c r="A30" s="56" t="inlineStr">
        <is>
          <t>Memphis, Tennessee</t>
        </is>
      </c>
      <c r="B30" s="37">
        <f>COUNTIFS(Company_Data!$F$5:$F$504,A30)</f>
        <v/>
      </c>
      <c r="C30" s="37">
        <f>COUNTIFS(Company_Data!$F$5:$F$504,A30,Company_Data!$K$5:$K$504,"Y")</f>
        <v/>
      </c>
      <c r="D30" s="39">
        <f>EXP(AVERAGEIFS(Company_Data!$N$5:$N$504,Company_Data!$F$5:$F$504,A30))-1</f>
        <v/>
      </c>
      <c r="E30" s="63">
        <f>AVERAGEIFS(Company_Data!$P$5:$P$504,Company_Data!$F$5:$F$504,A30)</f>
        <v/>
      </c>
      <c r="F30" s="37">
        <f>SUMPRODUCT(--($E$5:$E$33&gt;E30))+1</f>
        <v/>
      </c>
      <c r="G30" s="63">
        <f>AVERAGEIFS(Company_Data!$Z$5:$Z$504,Company_Data!$F$5:$F$504,A30)</f>
        <v/>
      </c>
      <c r="H30" s="63">
        <f>AVERAGEIFS(Company_Data!$AA$5:$AA$504,Company_Data!$F$5:$F$504,A30)</f>
        <v/>
      </c>
    </row>
    <row r="31" ht="15" customHeight="1" s="74">
      <c r="A31" s="56" t="inlineStr">
        <is>
          <t>Milwaukee</t>
        </is>
      </c>
      <c r="B31" s="37">
        <f>COUNTIFS(Company_Data!$F$5:$F$504,A31)</f>
        <v/>
      </c>
      <c r="C31" s="37">
        <f>COUNTIFS(Company_Data!$F$5:$F$504,A31,Company_Data!$K$5:$K$504,"Y")</f>
        <v/>
      </c>
      <c r="D31" s="39">
        <f>EXP(AVERAGEIFS(Company_Data!$N$5:$N$504,Company_Data!$F$5:$F$504,A31))-1</f>
        <v/>
      </c>
      <c r="E31" s="63">
        <f>AVERAGEIFS(Company_Data!$P$5:$P$504,Company_Data!$F$5:$F$504,A31)</f>
        <v/>
      </c>
      <c r="F31" s="37">
        <f>SUMPRODUCT(--($E$5:$E$33&gt;E31))+1</f>
        <v/>
      </c>
      <c r="G31" s="63">
        <f>AVERAGEIFS(Company_Data!$Z$5:$Z$504,Company_Data!$F$5:$F$504,A31)</f>
        <v/>
      </c>
      <c r="H31" s="63">
        <f>AVERAGEIFS(Company_Data!$AA$5:$AA$504,Company_Data!$F$5:$F$504,A31)</f>
        <v/>
      </c>
    </row>
    <row r="32" ht="15" customHeight="1" s="74">
      <c r="A32" s="56" t="inlineStr">
        <is>
          <t>Providence</t>
        </is>
      </c>
      <c r="B32" s="37">
        <f>COUNTIFS(Company_Data!$F$5:$F$504,A32)</f>
        <v/>
      </c>
      <c r="C32" s="37">
        <f>COUNTIFS(Company_Data!$F$5:$F$504,A32,Company_Data!$K$5:$K$504,"Y")</f>
        <v/>
      </c>
      <c r="D32" s="39">
        <f>EXP(AVERAGEIFS(Company_Data!$N$5:$N$504,Company_Data!$F$5:$F$504,A32))-1</f>
        <v/>
      </c>
      <c r="E32" s="63">
        <f>AVERAGEIFS(Company_Data!$P$5:$P$504,Company_Data!$F$5:$F$504,A32)</f>
        <v/>
      </c>
      <c r="F32" s="37">
        <f>SUMPRODUCT(--($E$5:$E$33&gt;E32))+1</f>
        <v/>
      </c>
      <c r="G32" s="63">
        <f>AVERAGEIFS(Company_Data!$Z$5:$Z$504,Company_Data!$F$5:$F$504,A32)</f>
        <v/>
      </c>
      <c r="H32" s="63">
        <f>AVERAGEIFS(Company_Data!$AA$5:$AA$504,Company_Data!$F$5:$F$504,A32)</f>
        <v/>
      </c>
    </row>
    <row r="33" ht="15" customHeight="1" s="74">
      <c r="A33" s="56" t="inlineStr">
        <is>
          <t>St. Louis</t>
        </is>
      </c>
      <c r="B33" s="37">
        <f>COUNTIFS(Company_Data!$F$5:$F$504,A33)</f>
        <v/>
      </c>
      <c r="C33" s="37">
        <f>COUNTIFS(Company_Data!$F$5:$F$504,A33,Company_Data!$K$5:$K$504,"Y")</f>
        <v/>
      </c>
      <c r="D33" s="39">
        <f>EXP(AVERAGEIFS(Company_Data!$N$5:$N$504,Company_Data!$F$5:$F$504,A33))-1</f>
        <v/>
      </c>
      <c r="E33" s="63">
        <f>AVERAGEIFS(Company_Data!$P$5:$P$504,Company_Data!$F$5:$F$504,A33)</f>
        <v/>
      </c>
      <c r="F33" s="37">
        <f>SUMPRODUCT(--($E$5:$E$33&gt;E33))+1</f>
        <v/>
      </c>
      <c r="G33" s="63">
        <f>AVERAGEIFS(Company_Data!$Z$5:$Z$504,Company_Data!$F$5:$F$504,A33)</f>
        <v/>
      </c>
      <c r="H33" s="63">
        <f>AVERAGEIFS(Company_Data!$AA$5:$AA$504,Company_Data!$F$5:$F$504,A33)</f>
        <v/>
      </c>
    </row>
    <row r="35" ht="15" customHeight="1" s="74">
      <c r="A35" s="42" t="inlineStr">
        <is>
          <t>All S&amp;P 500 priced firms (equal-weight)</t>
        </is>
      </c>
      <c r="C35" s="33">
        <f>COUNTIFS(Company_Data!$K$5:$K$504,"Y")</f>
        <v/>
      </c>
      <c r="D35" s="64">
        <f>EXP(AVERAGE(Company_Data!$N$5:$N$504))-1</f>
        <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F2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62" customWidth="1" style="33" min="1" max="1"/>
    <col width="18" customWidth="1" style="33" min="2" max="6"/>
  </cols>
  <sheetData>
    <row r="1" ht="15.75" customHeight="1" s="74">
      <c r="A1" s="55" t="inlineStr">
        <is>
          <t>Does cluster size predict returns? Tests</t>
        </is>
      </c>
    </row>
    <row r="2" ht="42" customHeight="1" s="74">
      <c r="A2" s="65" t="inlineStr">
        <is>
          <t>Unit: domestic priced S&amp;P 500 firms. Outcome: sector-adjusted winsorized ln return, 7/31/24 to now. Naive standard errors treat firms as independent, which overstates precision because firms in a metro move together; the cluster-robust figures below correct for that.</t>
        </is>
      </c>
    </row>
    <row r="4" ht="31.5" customHeight="1" s="74">
      <c r="A4" s="62" t="inlineStr">
        <is>
          <t>Test</t>
        </is>
      </c>
      <c r="B4" s="62" t="inlineStr">
        <is>
          <t>Slope (per 1 ln unit)</t>
        </is>
      </c>
      <c r="C4" s="62" t="inlineStr">
        <is>
          <t>Naive std. error</t>
        </is>
      </c>
      <c r="D4" s="62" t="inlineStr">
        <is>
          <t>Naive t</t>
        </is>
      </c>
      <c r="E4" s="62" t="inlineStr">
        <is>
          <t>R-squared</t>
        </is>
      </c>
      <c r="F4" s="62" t="inlineStr">
        <is>
          <t>Cluster-robust t (metro)</t>
        </is>
      </c>
    </row>
    <row r="5" ht="15" customHeight="1" s="74">
      <c r="A5" s="37" t="inlineStr">
        <is>
          <t>Adjusted return on ln(metro size)</t>
        </is>
      </c>
      <c r="B5" s="66">
        <f>SLOPE(Company_Data!$P$5:$P$466,Company_Data!$S$5:$S$466)</f>
        <v/>
      </c>
      <c r="C5" s="66">
        <f>INDEX(LINEST(Company_Data!$P$5:$P$466,Company_Data!$S$5:$S$466,TRUE(),TRUE()),2,1)</f>
        <v/>
      </c>
      <c r="D5" s="57">
        <f>B5/C5</f>
        <v/>
      </c>
      <c r="E5" s="57">
        <f>RSQ(Company_Data!$P$5:$P$466,Company_Data!$S$5:$S$466)</f>
        <v/>
      </c>
      <c r="F5" s="67" t="n">
        <v>0.241901707494398</v>
      </c>
    </row>
    <row r="6" ht="15" customHeight="1" s="74">
      <c r="A6" s="37" t="inlineStr">
        <is>
          <t>Adjusted return on ln(1 + same-sector peers in metro)</t>
        </is>
      </c>
      <c r="B6" s="66">
        <f>SLOPE(Company_Data!$P$5:$P$466,Company_Data!$T$5:$T$466)</f>
        <v/>
      </c>
      <c r="C6" s="66">
        <f>INDEX(LINEST(Company_Data!$P$5:$P$466,Company_Data!$T$5:$T$466,TRUE(),TRUE()),2,1)</f>
        <v/>
      </c>
      <c r="D6" s="57">
        <f>B6/C6</f>
        <v/>
      </c>
      <c r="E6" s="57">
        <f>RSQ(Company_Data!$P$5:$P$466,Company_Data!$T$5:$T$466)</f>
        <v/>
      </c>
      <c r="F6" s="67" t="n">
        <v>0.370772520851922</v>
      </c>
    </row>
    <row r="8" ht="15" customHeight="1" s="74">
      <c r="A8" s="42" t="inlineStr">
        <is>
          <t>Metro-level checks (29 metros with 4+ priced firms)</t>
        </is>
      </c>
    </row>
    <row r="9" ht="15" customHeight="1" s="74">
      <c r="A9" s="37" t="inlineStr">
        <is>
          <t>Correlation: ln(S&amp;P firms in metro) vs metro sector-adjusted return</t>
        </is>
      </c>
      <c r="B9" s="57">
        <f>CORREL(LN(Metro_Results!B5:B33),Metro_Results!E5:E33)</f>
        <v/>
      </c>
    </row>
    <row r="10" ht="15" customHeight="1" s="74">
      <c r="A10" s="37" t="inlineStr">
        <is>
          <t>Persistence: correlation of metro adjusted return, period 1 vs period 2</t>
        </is>
      </c>
      <c r="B10" s="57">
        <f>CORREL(Metro_Results!G5:G33,Metro_Results!H5:H33)</f>
        <v/>
      </c>
    </row>
    <row r="11" ht="15" customHeight="1" s="74">
      <c r="A11" s="36" t="inlineStr">
        <is>
          <t>Period 1 = 7/31/24 to 11/5/24 (the sheet's "Elex" base); period 2 = 11/5/24 to now.</t>
        </is>
      </c>
    </row>
    <row r="13" ht="15" customHeight="1" s="74">
      <c r="A13" s="42" t="inlineStr">
        <is>
          <t>Anchor industry clusters (equal-weight, unadjusted)</t>
        </is>
      </c>
    </row>
    <row r="14" ht="15" customHeight="1" s="74">
      <c r="A14" s="68" t="inlineStr">
        <is>
          <t>Sector</t>
        </is>
      </c>
      <c r="B14" s="68" t="inlineStr">
        <is>
          <t>Anchor metro</t>
        </is>
      </c>
      <c r="C14" s="68" t="inlineStr">
        <is>
          <t>Firms in anchor</t>
        </is>
      </c>
      <c r="D14" s="68" t="inlineStr">
        <is>
          <t>Anchor return</t>
        </is>
      </c>
      <c r="E14" s="68" t="inlineStr">
        <is>
          <t>Same sector elsewhere</t>
        </is>
      </c>
      <c r="F14" s="68" t="inlineStr">
        <is>
          <t>Difference</t>
        </is>
      </c>
    </row>
    <row r="15" ht="15" customHeight="1" s="74">
      <c r="A15" s="56" t="inlineStr">
        <is>
          <t>Energy</t>
        </is>
      </c>
      <c r="B15" s="56" t="inlineStr">
        <is>
          <t>Houston</t>
        </is>
      </c>
      <c r="C15" s="37">
        <f>COUNTIFS(Company_Data!$C$5:$C$504,A15,Company_Data!$F$5:$F$504,B15,Company_Data!$K$5:$K$504,"Y")</f>
        <v/>
      </c>
      <c r="D15" s="39">
        <f>EXP(AVERAGEIFS(Company_Data!$N$5:$N$504,Company_Data!$C$5:$C$504,A15,Company_Data!$F$5:$F$504,B15))-1</f>
        <v/>
      </c>
      <c r="E15" s="39">
        <f>EXP(AVERAGEIFS(Company_Data!$N$5:$N$504,Company_Data!$C$5:$C$504,A15,Company_Data!$F$5:$F$504,"&lt;&gt;"&amp;B15,Company_Data!$G$5:$G$504,"N"))-1</f>
        <v/>
      </c>
      <c r="F15" s="39">
        <f>D15-E15</f>
        <v/>
      </c>
    </row>
    <row r="16" ht="15" customHeight="1" s="74">
      <c r="A16" s="56" t="inlineStr">
        <is>
          <t>Information Technology</t>
        </is>
      </c>
      <c r="B16" s="56" t="inlineStr">
        <is>
          <t>SF Bay Area</t>
        </is>
      </c>
      <c r="C16" s="37">
        <f>COUNTIFS(Company_Data!$C$5:$C$504,A16,Company_Data!$F$5:$F$504,B16,Company_Data!$K$5:$K$504,"Y")</f>
        <v/>
      </c>
      <c r="D16" s="39">
        <f>EXP(AVERAGEIFS(Company_Data!$N$5:$N$504,Company_Data!$C$5:$C$504,A16,Company_Data!$F$5:$F$504,B16))-1</f>
        <v/>
      </c>
      <c r="E16" s="39">
        <f>EXP(AVERAGEIFS(Company_Data!$N$5:$N$504,Company_Data!$C$5:$C$504,A16,Company_Data!$F$5:$F$504,"&lt;&gt;"&amp;B16,Company_Data!$G$5:$G$504,"N"))-1</f>
        <v/>
      </c>
      <c r="F16" s="39">
        <f>D16-E16</f>
        <v/>
      </c>
    </row>
    <row r="17" ht="15" customHeight="1" s="74">
      <c r="A17" s="56" t="inlineStr">
        <is>
          <t>Financials</t>
        </is>
      </c>
      <c r="B17" s="56" t="inlineStr">
        <is>
          <t>New York</t>
        </is>
      </c>
      <c r="C17" s="37">
        <f>COUNTIFS(Company_Data!$C$5:$C$504,A17,Company_Data!$F$5:$F$504,B17,Company_Data!$K$5:$K$504,"Y")</f>
        <v/>
      </c>
      <c r="D17" s="39">
        <f>EXP(AVERAGEIFS(Company_Data!$N$5:$N$504,Company_Data!$C$5:$C$504,A17,Company_Data!$F$5:$F$504,B17))-1</f>
        <v/>
      </c>
      <c r="E17" s="39">
        <f>EXP(AVERAGEIFS(Company_Data!$N$5:$N$504,Company_Data!$C$5:$C$504,A17,Company_Data!$F$5:$F$504,"&lt;&gt;"&amp;B17,Company_Data!$G$5:$G$504,"N"))-1</f>
        <v/>
      </c>
      <c r="F17" s="39">
        <f>D17-E17</f>
        <v/>
      </c>
    </row>
    <row r="18" ht="15" customHeight="1" s="74">
      <c r="A18" s="56" t="inlineStr">
        <is>
          <t>Health Care</t>
        </is>
      </c>
      <c r="B18" s="56" t="inlineStr">
        <is>
          <t>Boston</t>
        </is>
      </c>
      <c r="C18" s="37">
        <f>COUNTIFS(Company_Data!$C$5:$C$504,A18,Company_Data!$F$5:$F$504,B18,Company_Data!$K$5:$K$504,"Y")</f>
        <v/>
      </c>
      <c r="D18" s="39">
        <f>EXP(AVERAGEIFS(Company_Data!$N$5:$N$504,Company_Data!$C$5:$C$504,A18,Company_Data!$F$5:$F$504,B18))-1</f>
        <v/>
      </c>
      <c r="E18" s="39">
        <f>EXP(AVERAGEIFS(Company_Data!$N$5:$N$504,Company_Data!$C$5:$C$504,A18,Company_Data!$F$5:$F$504,"&lt;&gt;"&amp;B18,Company_Data!$G$5:$G$504,"N"))-1</f>
        <v/>
      </c>
      <c r="F18" s="39">
        <f>D18-E18</f>
        <v/>
      </c>
    </row>
    <row r="19" ht="15" customHeight="1" s="74">
      <c r="A19" s="56" t="inlineStr">
        <is>
          <t>Industrials</t>
        </is>
      </c>
      <c r="B19" s="56" t="inlineStr">
        <is>
          <t>Chicago</t>
        </is>
      </c>
      <c r="C19" s="37">
        <f>COUNTIFS(Company_Data!$C$5:$C$504,A19,Company_Data!$F$5:$F$504,B19,Company_Data!$K$5:$K$504,"Y")</f>
        <v/>
      </c>
      <c r="D19" s="39">
        <f>EXP(AVERAGEIFS(Company_Data!$N$5:$N$504,Company_Data!$C$5:$C$504,A19,Company_Data!$F$5:$F$504,B19))-1</f>
        <v/>
      </c>
      <c r="E19" s="39">
        <f>EXP(AVERAGEIFS(Company_Data!$N$5:$N$504,Company_Data!$C$5:$C$504,A19,Company_Data!$F$5:$F$504,"&lt;&gt;"&amp;B19,Company_Data!$G$5:$G$504,"N"))-1</f>
        <v/>
      </c>
      <c r="F19" s="39">
        <f>D19-E19</f>
        <v/>
      </c>
    </row>
    <row r="21" ht="15" customHeight="1" s="74">
      <c r="A21" s="42" t="inlineStr">
        <is>
          <t>Resampling results (computed in Python from the values above; static)</t>
        </is>
      </c>
    </row>
    <row r="22" ht="15" customHeight="1" s="74">
      <c r="A22" s="37" t="inlineStr">
        <is>
          <t>Metro-clustered bootstrap, 95% interval for the ln(metro size) slope (2,000 resamples)</t>
        </is>
      </c>
      <c r="B22" s="56" t="inlineStr">
        <is>
          <t>-0.0297 to 0.0345</t>
        </is>
      </c>
    </row>
    <row r="23" ht="15" customHeight="1" s="74">
      <c r="A23" s="37" t="inlineStr">
        <is>
          <t>Permutation test: do metros differ more than chance? (29 metros, 5,000 shuffles), p-value</t>
        </is>
      </c>
      <c r="B23" s="56" t="n">
        <v>0.416</v>
      </c>
    </row>
    <row r="24" ht="15" customHeight="1" s="74">
      <c r="A24" s="37" t="inlineStr">
        <is>
          <t>Persistence correlation p-value (29 metros)</t>
        </is>
      </c>
      <c r="B24" s="56" t="n">
        <v>0.874</v>
      </c>
    </row>
    <row r="25" ht="15" customHeight="1" s="74">
      <c r="A25" s="37" t="inlineStr">
        <is>
          <t>Size vs adjusted return, metro-level p-value</t>
        </is>
      </c>
      <c r="B25" s="56" t="n">
        <v>0.426</v>
      </c>
    </row>
    <row r="27" ht="15" customHeight="1" s="74">
      <c r="A27" s="69" t="inlineStr">
        <is>
          <t>Method note: cluster-robust t uses metro as the cluster with a small-sample correction; resampling seeds are fixed (1 for the bootstrap, 1 continuing into the permutation draw).</t>
        </is>
      </c>
    </row>
  </sheetData>
  <mergeCells count="1">
    <mergeCell ref="A2:F2"/>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B187"/>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4" customWidth="1" style="33" min="1" max="1"/>
    <col width="24" customWidth="1" style="33" min="2" max="2"/>
  </cols>
  <sheetData>
    <row r="1" ht="15" customHeight="1" s="74">
      <c r="A1" s="42" t="inlineStr">
        <is>
          <t>HQ city to metro cluster (inputs). Cities not listed are treated as their own metro; foreign HQs are excluded from size tests.</t>
        </is>
      </c>
    </row>
    <row r="3" ht="15" customHeight="1" s="74">
      <c r="A3" s="68" t="inlineStr">
        <is>
          <t>HQ location (as in S&amp;P list)</t>
        </is>
      </c>
      <c r="B3" s="68" t="inlineStr">
        <is>
          <t>Metro cluster</t>
        </is>
      </c>
    </row>
    <row r="4" ht="15" customHeight="1" s="74">
      <c r="A4" s="56" t="inlineStr">
        <is>
          <t>Atlanta, Georgia</t>
        </is>
      </c>
      <c r="B4" s="56" t="inlineStr">
        <is>
          <t>Atlanta</t>
        </is>
      </c>
    </row>
    <row r="5" ht="15" customHeight="1" s="74">
      <c r="A5" s="56" t="inlineStr">
        <is>
          <t>Sandy Springs, Georgia</t>
        </is>
      </c>
      <c r="B5" s="56" t="inlineStr">
        <is>
          <t>Atlanta</t>
        </is>
      </c>
    </row>
    <row r="6" ht="15" customHeight="1" s="74">
      <c r="A6" s="56" t="inlineStr">
        <is>
          <t>Austin, Texas</t>
        </is>
      </c>
      <c r="B6" s="56" t="inlineStr">
        <is>
          <t>Austin</t>
        </is>
      </c>
    </row>
    <row r="7" ht="15" customHeight="1" s="74">
      <c r="A7" s="56" t="inlineStr">
        <is>
          <t>Baltimore, Maryland</t>
        </is>
      </c>
      <c r="B7" s="56" t="inlineStr">
        <is>
          <t>Baltimore</t>
        </is>
      </c>
    </row>
    <row r="8" ht="15" customHeight="1" s="74">
      <c r="A8" s="56" t="inlineStr">
        <is>
          <t>Hunt Valley, Maryland</t>
        </is>
      </c>
      <c r="B8" s="56" t="inlineStr">
        <is>
          <t>Baltimore</t>
        </is>
      </c>
    </row>
    <row r="9" ht="15" customHeight="1" s="74">
      <c r="A9" s="56" t="inlineStr">
        <is>
          <t>Acton, Massachusetts</t>
        </is>
      </c>
      <c r="B9" s="56" t="inlineStr">
        <is>
          <t>Boston</t>
        </is>
      </c>
    </row>
    <row r="10" ht="15" customHeight="1" s="74">
      <c r="A10" s="56" t="inlineStr">
        <is>
          <t>Boston, Massachusetts</t>
        </is>
      </c>
      <c r="B10" s="56" t="inlineStr">
        <is>
          <t>Boston</t>
        </is>
      </c>
    </row>
    <row r="11" ht="15" customHeight="1" s="74">
      <c r="A11" s="56" t="inlineStr">
        <is>
          <t>Burlington, Massachusetts</t>
        </is>
      </c>
      <c r="B11" s="56" t="inlineStr">
        <is>
          <t>Boston</t>
        </is>
      </c>
    </row>
    <row r="12" ht="15" customHeight="1" s="74">
      <c r="A12" s="56" t="inlineStr">
        <is>
          <t>Cambridge, Massachusetts</t>
        </is>
      </c>
      <c r="B12" s="56" t="inlineStr">
        <is>
          <t>Boston</t>
        </is>
      </c>
    </row>
    <row r="13" ht="15" customHeight="1" s="74">
      <c r="A13" s="56" t="inlineStr">
        <is>
          <t>Framingham, Massachusetts</t>
        </is>
      </c>
      <c r="B13" s="56" t="inlineStr">
        <is>
          <t>Boston</t>
        </is>
      </c>
    </row>
    <row r="14" ht="15" customHeight="1" s="74">
      <c r="A14" s="56" t="inlineStr">
        <is>
          <t>Marlborough, Massachusetts</t>
        </is>
      </c>
      <c r="B14" s="56" t="inlineStr">
        <is>
          <t>Boston</t>
        </is>
      </c>
    </row>
    <row r="15" ht="15" customHeight="1" s="74">
      <c r="A15" s="56" t="inlineStr">
        <is>
          <t>Milford, Massachusetts</t>
        </is>
      </c>
      <c r="B15" s="56" t="inlineStr">
        <is>
          <t>Boston</t>
        </is>
      </c>
    </row>
    <row r="16" ht="15" customHeight="1" s="74">
      <c r="A16" s="56" t="inlineStr">
        <is>
          <t>North Reading, Massachusetts</t>
        </is>
      </c>
      <c r="B16" s="56" t="inlineStr">
        <is>
          <t>Boston</t>
        </is>
      </c>
    </row>
    <row r="17" ht="15" customHeight="1" s="74">
      <c r="A17" s="56" t="inlineStr">
        <is>
          <t>Waltham, Massachusetts</t>
        </is>
      </c>
      <c r="B17" s="56" t="inlineStr">
        <is>
          <t>Boston</t>
        </is>
      </c>
    </row>
    <row r="18" ht="15" customHeight="1" s="74">
      <c r="A18" s="56" t="inlineStr">
        <is>
          <t>Wilmington, Massachusetts</t>
        </is>
      </c>
      <c r="B18" s="56" t="inlineStr">
        <is>
          <t>Boston</t>
        </is>
      </c>
    </row>
    <row r="19" ht="15" customHeight="1" s="74">
      <c r="A19" s="56" t="inlineStr">
        <is>
          <t>Charlotte, North Carolina</t>
        </is>
      </c>
      <c r="B19" s="56" t="inlineStr">
        <is>
          <t>Charlotte</t>
        </is>
      </c>
    </row>
    <row r="20" ht="15" customHeight="1" s="74">
      <c r="A20" s="56" t="inlineStr">
        <is>
          <t>Davidson, North Carolina</t>
        </is>
      </c>
      <c r="B20" s="56" t="inlineStr">
        <is>
          <t>Charlotte</t>
        </is>
      </c>
    </row>
    <row r="21" ht="15" customHeight="1" s="74">
      <c r="A21" s="56" t="inlineStr">
        <is>
          <t>Mooresville, North Carolina</t>
        </is>
      </c>
      <c r="B21" s="56" t="inlineStr">
        <is>
          <t>Charlotte</t>
        </is>
      </c>
    </row>
    <row r="22" ht="15" customHeight="1" s="74">
      <c r="A22" s="56" t="inlineStr">
        <is>
          <t>Bolingbrook, Illinois</t>
        </is>
      </c>
      <c r="B22" s="56" t="inlineStr">
        <is>
          <t>Chicago</t>
        </is>
      </c>
    </row>
    <row r="23" ht="15" customHeight="1" s="74">
      <c r="A23" s="56" t="inlineStr">
        <is>
          <t>Chicago, Illinois</t>
        </is>
      </c>
      <c r="B23" s="56" t="inlineStr">
        <is>
          <t>Chicago</t>
        </is>
      </c>
    </row>
    <row r="24" ht="15" customHeight="1" s="74">
      <c r="A24" s="56" t="inlineStr">
        <is>
          <t>Chicago, Illinois; Pittsburgh, Pennsylvania</t>
        </is>
      </c>
      <c r="B24" s="56" t="inlineStr">
        <is>
          <t>Chicago</t>
        </is>
      </c>
    </row>
    <row r="25" ht="15" customHeight="1" s="74">
      <c r="A25" s="56" t="inlineStr">
        <is>
          <t>Deerfield, Illinois</t>
        </is>
      </c>
      <c r="B25" s="56" t="inlineStr">
        <is>
          <t>Chicago</t>
        </is>
      </c>
    </row>
    <row r="26" ht="15" customHeight="1" s="74">
      <c r="A26" s="56" t="inlineStr">
        <is>
          <t>Downers Grove, Illinois</t>
        </is>
      </c>
      <c r="B26" s="56" t="inlineStr">
        <is>
          <t>Chicago</t>
        </is>
      </c>
    </row>
    <row r="27" ht="15" customHeight="1" s="74">
      <c r="A27" s="56" t="inlineStr">
        <is>
          <t>Glenview, Illinois</t>
        </is>
      </c>
      <c r="B27" s="56" t="inlineStr">
        <is>
          <t>Chicago</t>
        </is>
      </c>
    </row>
    <row r="28" ht="15" customHeight="1" s="74">
      <c r="A28" s="56" t="inlineStr">
        <is>
          <t>Lake Forest, Illinois</t>
        </is>
      </c>
      <c r="B28" s="56" t="inlineStr">
        <is>
          <t>Chicago</t>
        </is>
      </c>
    </row>
    <row r="29" ht="15" customHeight="1" s="74">
      <c r="A29" s="56" t="inlineStr">
        <is>
          <t>Lincolnshire, Illinois</t>
        </is>
      </c>
      <c r="B29" s="56" t="inlineStr">
        <is>
          <t>Chicago</t>
        </is>
      </c>
    </row>
    <row r="30" ht="15" customHeight="1" s="74">
      <c r="A30" s="56" t="inlineStr">
        <is>
          <t>North Chicago, Illinois</t>
        </is>
      </c>
      <c r="B30" s="56" t="inlineStr">
        <is>
          <t>Chicago</t>
        </is>
      </c>
    </row>
    <row r="31" ht="15" customHeight="1" s="74">
      <c r="A31" s="56" t="inlineStr">
        <is>
          <t>Northbrook, Illinois</t>
        </is>
      </c>
      <c r="B31" s="56" t="inlineStr">
        <is>
          <t>Chicago</t>
        </is>
      </c>
    </row>
    <row r="32" ht="15" customHeight="1" s="74">
      <c r="A32" s="56" t="inlineStr">
        <is>
          <t>Riverwoods, Illinois</t>
        </is>
      </c>
      <c r="B32" s="56" t="inlineStr">
        <is>
          <t>Chicago</t>
        </is>
      </c>
    </row>
    <row r="33" ht="15" customHeight="1" s="74">
      <c r="A33" s="56" t="inlineStr">
        <is>
          <t>Rolling Meadows, Illinois</t>
        </is>
      </c>
      <c r="B33" s="56" t="inlineStr">
        <is>
          <t>Chicago</t>
        </is>
      </c>
    </row>
    <row r="34" ht="15" customHeight="1" s="74">
      <c r="A34" s="56" t="inlineStr">
        <is>
          <t>Vernon Hills, Illinois</t>
        </is>
      </c>
      <c r="B34" s="56" t="inlineStr">
        <is>
          <t>Chicago</t>
        </is>
      </c>
    </row>
    <row r="35" ht="15" customHeight="1" s="74">
      <c r="A35" s="56" t="inlineStr">
        <is>
          <t>Cincinnati, Ohio</t>
        </is>
      </c>
      <c r="B35" s="56" t="inlineStr">
        <is>
          <t>Cincinnati</t>
        </is>
      </c>
    </row>
    <row r="36" ht="15" customHeight="1" s="74">
      <c r="A36" s="56" t="inlineStr">
        <is>
          <t>Evendale, Ohio</t>
        </is>
      </c>
      <c r="B36" s="56" t="inlineStr">
        <is>
          <t>Cincinnati</t>
        </is>
      </c>
    </row>
    <row r="37" ht="15" customHeight="1" s="74">
      <c r="A37" s="56" t="inlineStr">
        <is>
          <t>Fairfield, Ohio</t>
        </is>
      </c>
      <c r="B37" s="56" t="inlineStr">
        <is>
          <t>Cincinnati</t>
        </is>
      </c>
    </row>
    <row r="38" ht="15" customHeight="1" s="74">
      <c r="A38" s="56" t="inlineStr">
        <is>
          <t>Mason, Ohio</t>
        </is>
      </c>
      <c r="B38" s="56" t="inlineStr">
        <is>
          <t>Cincinnati</t>
        </is>
      </c>
    </row>
    <row r="39" ht="15" customHeight="1" s="74">
      <c r="A39" s="56" t="inlineStr">
        <is>
          <t>Cleveland, Ohio</t>
        </is>
      </c>
      <c r="B39" s="56" t="inlineStr">
        <is>
          <t>Cleveland</t>
        </is>
      </c>
    </row>
    <row r="40" ht="15" customHeight="1" s="74">
      <c r="A40" s="56" t="inlineStr">
        <is>
          <t>Mayfield Village, Ohio</t>
        </is>
      </c>
      <c r="B40" s="56" t="inlineStr">
        <is>
          <t>Cleveland</t>
        </is>
      </c>
    </row>
    <row r="41" ht="15" customHeight="1" s="74">
      <c r="A41" s="56" t="inlineStr">
        <is>
          <t>Mentor, Ohio</t>
        </is>
      </c>
      <c r="B41" s="56" t="inlineStr">
        <is>
          <t>Cleveland</t>
        </is>
      </c>
    </row>
    <row r="42" ht="15" customHeight="1" s="74">
      <c r="A42" s="56" t="inlineStr">
        <is>
          <t>Westlake, Ohio</t>
        </is>
      </c>
      <c r="B42" s="56" t="inlineStr">
        <is>
          <t>Cleveland</t>
        </is>
      </c>
    </row>
    <row r="43" ht="15" customHeight="1" s="74">
      <c r="A43" s="56" t="inlineStr">
        <is>
          <t>Columbus, Ohio</t>
        </is>
      </c>
      <c r="B43" s="56" t="inlineStr">
        <is>
          <t>Columbus OH</t>
        </is>
      </c>
    </row>
    <row r="44" ht="15" customHeight="1" s="74">
      <c r="A44" s="56" t="inlineStr">
        <is>
          <t>Columbus, Ohio; Detroit, Michigan</t>
        </is>
      </c>
      <c r="B44" s="56" t="inlineStr">
        <is>
          <t>Columbus OH</t>
        </is>
      </c>
    </row>
    <row r="45" ht="15" customHeight="1" s="74">
      <c r="A45" s="56" t="inlineStr">
        <is>
          <t>Dublin, Ohio</t>
        </is>
      </c>
      <c r="B45" s="56" t="inlineStr">
        <is>
          <t>Columbus OH</t>
        </is>
      </c>
    </row>
    <row r="46" ht="15" customHeight="1" s="74">
      <c r="A46" s="56" t="inlineStr">
        <is>
          <t>Arlington, Texas</t>
        </is>
      </c>
      <c r="B46" s="56" t="inlineStr">
        <is>
          <t>Dallas-Fort Worth</t>
        </is>
      </c>
    </row>
    <row r="47" ht="15" customHeight="1" s="74">
      <c r="A47" s="56" t="inlineStr">
        <is>
          <t>Dallas, Texas</t>
        </is>
      </c>
      <c r="B47" s="56" t="inlineStr">
        <is>
          <t>Dallas-Fort Worth</t>
        </is>
      </c>
    </row>
    <row r="48" ht="15" customHeight="1" s="74">
      <c r="A48" s="56" t="inlineStr">
        <is>
          <t>Fort Worth, Texas</t>
        </is>
      </c>
      <c r="B48" s="56" t="inlineStr">
        <is>
          <t>Dallas-Fort Worth</t>
        </is>
      </c>
    </row>
    <row r="49" ht="15" customHeight="1" s="74">
      <c r="A49" s="56" t="inlineStr">
        <is>
          <t>Irving, Texas</t>
        </is>
      </c>
      <c r="B49" s="56" t="inlineStr">
        <is>
          <t>Dallas-Fort Worth</t>
        </is>
      </c>
    </row>
    <row r="50" ht="15" customHeight="1" s="74">
      <c r="A50" s="56" t="inlineStr">
        <is>
          <t>McKinney, Texas</t>
        </is>
      </c>
      <c r="B50" s="56" t="inlineStr">
        <is>
          <t>Dallas-Fort Worth</t>
        </is>
      </c>
    </row>
    <row r="51" ht="15" customHeight="1" s="74">
      <c r="A51" s="56" t="inlineStr">
        <is>
          <t>Plano, Texas</t>
        </is>
      </c>
      <c r="B51" s="56" t="inlineStr">
        <is>
          <t>Dallas-Fort Worth</t>
        </is>
      </c>
    </row>
    <row r="52" ht="15" customHeight="1" s="74">
      <c r="A52" s="56" t="inlineStr">
        <is>
          <t>Westlake, Texas</t>
        </is>
      </c>
      <c r="B52" s="56" t="inlineStr">
        <is>
          <t>Dallas-Fort Worth</t>
        </is>
      </c>
    </row>
    <row r="53" ht="15" customHeight="1" s="74">
      <c r="A53" s="56" t="inlineStr">
        <is>
          <t>Broomfield, Colorado</t>
        </is>
      </c>
      <c r="B53" s="56" t="inlineStr">
        <is>
          <t>Denver</t>
        </is>
      </c>
    </row>
    <row r="54" ht="15" customHeight="1" s="74">
      <c r="A54" s="56" t="inlineStr">
        <is>
          <t>Denver, Colorado</t>
        </is>
      </c>
      <c r="B54" s="56" t="inlineStr">
        <is>
          <t>Denver</t>
        </is>
      </c>
    </row>
    <row r="55" ht="15" customHeight="1" s="74">
      <c r="A55" s="56" t="inlineStr">
        <is>
          <t>Highlands Ranch, Colorado</t>
        </is>
      </c>
      <c r="B55" s="56" t="inlineStr">
        <is>
          <t>Denver</t>
        </is>
      </c>
    </row>
    <row r="56" ht="15" customHeight="1" s="74">
      <c r="A56" s="56" t="inlineStr">
        <is>
          <t>Westminster, Colorado</t>
        </is>
      </c>
      <c r="B56" s="56" t="inlineStr">
        <is>
          <t>Denver</t>
        </is>
      </c>
    </row>
    <row r="57" ht="15" customHeight="1" s="74">
      <c r="A57" s="56" t="inlineStr">
        <is>
          <t>Auburn Hills, Michigan</t>
        </is>
      </c>
      <c r="B57" s="56" t="inlineStr">
        <is>
          <t>Detroit</t>
        </is>
      </c>
    </row>
    <row r="58" ht="15" customHeight="1" s="74">
      <c r="A58" s="56" t="inlineStr">
        <is>
          <t>Dearborn, Michigan</t>
        </is>
      </c>
      <c r="B58" s="56" t="inlineStr">
        <is>
          <t>Detroit</t>
        </is>
      </c>
    </row>
    <row r="59" ht="15" customHeight="1" s="74">
      <c r="A59" s="56" t="inlineStr">
        <is>
          <t>Detroit, Michigan</t>
        </is>
      </c>
      <c r="B59" s="56" t="inlineStr">
        <is>
          <t>Detroit</t>
        </is>
      </c>
    </row>
    <row r="60" ht="15" customHeight="1" s="74">
      <c r="A60" s="56" t="inlineStr">
        <is>
          <t>Livonia, Michigan</t>
        </is>
      </c>
      <c r="B60" s="56" t="inlineStr">
        <is>
          <t>Detroit</t>
        </is>
      </c>
    </row>
    <row r="61" ht="15" customHeight="1" s="74">
      <c r="A61" s="56" t="inlineStr">
        <is>
          <t>Cork, Ireland</t>
        </is>
      </c>
      <c r="B61" s="56" t="inlineStr">
        <is>
          <t>Foreign domicile</t>
        </is>
      </c>
    </row>
    <row r="62" ht="15" customHeight="1" s="74">
      <c r="A62" s="56" t="inlineStr">
        <is>
          <t>Dublin, Ireland</t>
        </is>
      </c>
      <c r="B62" s="56" t="inlineStr">
        <is>
          <t>Foreign domicile</t>
        </is>
      </c>
    </row>
    <row r="63" ht="15" customHeight="1" s="74">
      <c r="A63" s="56" t="inlineStr">
        <is>
          <t>Eindhoven, Netherlands</t>
        </is>
      </c>
      <c r="B63" s="56" t="inlineStr">
        <is>
          <t>Foreign domicile</t>
        </is>
      </c>
    </row>
    <row r="64" ht="15" customHeight="1" s="74">
      <c r="A64" s="56" t="inlineStr">
        <is>
          <t>Guildford, United Kingdom</t>
        </is>
      </c>
      <c r="B64" s="56" t="inlineStr">
        <is>
          <t>Foreign domicile</t>
        </is>
      </c>
    </row>
    <row r="65" ht="15" customHeight="1" s="74">
      <c r="A65" s="56" t="inlineStr">
        <is>
          <t>Hamilton, Bermuda</t>
        </is>
      </c>
      <c r="B65" s="56" t="inlineStr">
        <is>
          <t>Foreign domicile</t>
        </is>
      </c>
    </row>
    <row r="66" ht="15" customHeight="1" s="74">
      <c r="A66" s="56" t="inlineStr">
        <is>
          <t>London, UK</t>
        </is>
      </c>
      <c r="B66" s="56" t="inlineStr">
        <is>
          <t>Foreign domicile</t>
        </is>
      </c>
    </row>
    <row r="67" ht="15" customHeight="1" s="74">
      <c r="A67" s="56" t="inlineStr">
        <is>
          <t>London, United Kingdom</t>
        </is>
      </c>
      <c r="B67" s="56" t="inlineStr">
        <is>
          <t>Foreign domicile</t>
        </is>
      </c>
    </row>
    <row r="68" ht="15" customHeight="1" s="74">
      <c r="A68" s="56" t="inlineStr">
        <is>
          <t>Rotterdam, Netherlands</t>
        </is>
      </c>
      <c r="B68" s="56" t="inlineStr">
        <is>
          <t>Foreign domicile</t>
        </is>
      </c>
    </row>
    <row r="69" ht="15" customHeight="1" s="74">
      <c r="A69" s="56" t="inlineStr">
        <is>
          <t>Schaffhausen, Switzerland</t>
        </is>
      </c>
      <c r="B69" s="56" t="inlineStr">
        <is>
          <t>Foreign domicile</t>
        </is>
      </c>
    </row>
    <row r="70" ht="15" customHeight="1" s="74">
      <c r="A70" s="56" t="inlineStr">
        <is>
          <t>Vancouver, Canada</t>
        </is>
      </c>
      <c r="B70" s="56" t="inlineStr">
        <is>
          <t>Foreign domicile</t>
        </is>
      </c>
    </row>
    <row r="71" ht="15" customHeight="1" s="74">
      <c r="A71" s="56" t="inlineStr">
        <is>
          <t>Warmley, Bristol, United Kingdom</t>
        </is>
      </c>
      <c r="B71" s="56" t="inlineStr">
        <is>
          <t>Foreign domicile</t>
        </is>
      </c>
    </row>
    <row r="72" ht="15" customHeight="1" s="74">
      <c r="A72" s="56" t="inlineStr">
        <is>
          <t>Worsley, United Kingdom</t>
        </is>
      </c>
      <c r="B72" s="56" t="inlineStr">
        <is>
          <t>Foreign domicile</t>
        </is>
      </c>
    </row>
    <row r="73" ht="15" customHeight="1" s="74">
      <c r="A73" s="56" t="inlineStr">
        <is>
          <t>Zurich, Switzerland</t>
        </is>
      </c>
      <c r="B73" s="56" t="inlineStr">
        <is>
          <t>Foreign domicile</t>
        </is>
      </c>
    </row>
    <row r="74" ht="15" customHeight="1" s="74">
      <c r="A74" s="56" t="inlineStr">
        <is>
          <t>Chesapeake, Virginia</t>
        </is>
      </c>
      <c r="B74" s="56" t="inlineStr">
        <is>
          <t>Hampton Roads</t>
        </is>
      </c>
    </row>
    <row r="75" ht="15" customHeight="1" s="74">
      <c r="A75" s="56" t="inlineStr">
        <is>
          <t>Newport News, Virginia</t>
        </is>
      </c>
      <c r="B75" s="56" t="inlineStr">
        <is>
          <t>Hampton Roads</t>
        </is>
      </c>
    </row>
    <row r="76" ht="15" customHeight="1" s="74">
      <c r="A76" s="56" t="inlineStr">
        <is>
          <t>Bloomfield, Connecticut</t>
        </is>
      </c>
      <c r="B76" s="56" t="inlineStr">
        <is>
          <t>Hartford</t>
        </is>
      </c>
    </row>
    <row r="77" ht="15" customHeight="1" s="74">
      <c r="A77" s="56" t="inlineStr">
        <is>
          <t>Farmington, Connecticut</t>
        </is>
      </c>
      <c r="B77" s="56" t="inlineStr">
        <is>
          <t>Hartford</t>
        </is>
      </c>
    </row>
    <row r="78" ht="15" customHeight="1" s="74">
      <c r="A78" s="56" t="inlineStr">
        <is>
          <t>Hartford, Connecticut</t>
        </is>
      </c>
      <c r="B78" s="56" t="inlineStr">
        <is>
          <t>Hartford</t>
        </is>
      </c>
    </row>
    <row r="79" ht="15" customHeight="1" s="74">
      <c r="A79" s="56" t="inlineStr">
        <is>
          <t>New Britain, Connecticut</t>
        </is>
      </c>
      <c r="B79" s="56" t="inlineStr">
        <is>
          <t>Hartford</t>
        </is>
      </c>
    </row>
    <row r="80" ht="15" customHeight="1" s="74">
      <c r="A80" s="56" t="inlineStr">
        <is>
          <t>Houston, Texas</t>
        </is>
      </c>
      <c r="B80" s="56" t="inlineStr">
        <is>
          <t>Houston</t>
        </is>
      </c>
    </row>
    <row r="81" ht="15" customHeight="1" s="74">
      <c r="A81" s="56" t="inlineStr">
        <is>
          <t>Las Vegas, Nevada</t>
        </is>
      </c>
      <c r="B81" s="56" t="inlineStr">
        <is>
          <t>Las Vegas</t>
        </is>
      </c>
    </row>
    <row r="82" ht="15" customHeight="1" s="74">
      <c r="A82" s="56" t="inlineStr">
        <is>
          <t>Paradise, Nevada</t>
        </is>
      </c>
      <c r="B82" s="56" t="inlineStr">
        <is>
          <t>Las Vegas</t>
        </is>
      </c>
    </row>
    <row r="83" ht="15" customHeight="1" s="74">
      <c r="A83" s="56" t="inlineStr">
        <is>
          <t>Beverly Hills, California</t>
        </is>
      </c>
      <c r="B83" s="56" t="inlineStr">
        <is>
          <t>Los Angeles</t>
        </is>
      </c>
    </row>
    <row r="84" ht="15" customHeight="1" s="74">
      <c r="A84" s="56" t="inlineStr">
        <is>
          <t>Burbank, California</t>
        </is>
      </c>
      <c r="B84" s="56" t="inlineStr">
        <is>
          <t>Los Angeles</t>
        </is>
      </c>
    </row>
    <row r="85" ht="15" customHeight="1" s="74">
      <c r="A85" s="56" t="inlineStr">
        <is>
          <t>Corona, California</t>
        </is>
      </c>
      <c r="B85" s="56" t="inlineStr">
        <is>
          <t>Los Angeles</t>
        </is>
      </c>
    </row>
    <row r="86" ht="15" customHeight="1" s="74">
      <c r="A86" s="56" t="inlineStr">
        <is>
          <t>Glendale, California</t>
        </is>
      </c>
      <c r="B86" s="56" t="inlineStr">
        <is>
          <t>Los Angeles</t>
        </is>
      </c>
    </row>
    <row r="87" ht="15" customHeight="1" s="74">
      <c r="A87" s="56" t="inlineStr">
        <is>
          <t>Irvine, California</t>
        </is>
      </c>
      <c r="B87" s="56" t="inlineStr">
        <is>
          <t>Los Angeles</t>
        </is>
      </c>
    </row>
    <row r="88" ht="15" customHeight="1" s="74">
      <c r="A88" s="56" t="inlineStr">
        <is>
          <t>Long Beach, California</t>
        </is>
      </c>
      <c r="B88" s="56" t="inlineStr">
        <is>
          <t>Los Angeles</t>
        </is>
      </c>
    </row>
    <row r="89" ht="15" customHeight="1" s="74">
      <c r="A89" s="56" t="inlineStr">
        <is>
          <t>Newport Beach, California</t>
        </is>
      </c>
      <c r="B89" s="56" t="inlineStr">
        <is>
          <t>Los Angeles</t>
        </is>
      </c>
    </row>
    <row r="90" ht="15" customHeight="1" s="74">
      <c r="A90" s="56" t="inlineStr">
        <is>
          <t>Pasadena, California</t>
        </is>
      </c>
      <c r="B90" s="56" t="inlineStr">
        <is>
          <t>Los Angeles</t>
        </is>
      </c>
    </row>
    <row r="91" ht="15" customHeight="1" s="74">
      <c r="A91" s="56" t="inlineStr">
        <is>
          <t>Rosemead, California</t>
        </is>
      </c>
      <c r="B91" s="56" t="inlineStr">
        <is>
          <t>Los Angeles</t>
        </is>
      </c>
    </row>
    <row r="92" ht="15" customHeight="1" s="74">
      <c r="A92" s="56" t="inlineStr">
        <is>
          <t>Thousand Oaks, California</t>
        </is>
      </c>
      <c r="B92" s="56" t="inlineStr">
        <is>
          <t>Los Angeles</t>
        </is>
      </c>
    </row>
    <row r="93" ht="15" customHeight="1" s="74">
      <c r="A93" s="56" t="inlineStr">
        <is>
          <t>Brookfield, Wisconsin</t>
        </is>
      </c>
      <c r="B93" s="56" t="inlineStr">
        <is>
          <t>Milwaukee</t>
        </is>
      </c>
    </row>
    <row r="94" ht="15" customHeight="1" s="74">
      <c r="A94" s="56" t="inlineStr">
        <is>
          <t>Milwaukee, Wisconsin</t>
        </is>
      </c>
      <c r="B94" s="56" t="inlineStr">
        <is>
          <t>Milwaukee</t>
        </is>
      </c>
    </row>
    <row r="95" ht="15" customHeight="1" s="74">
      <c r="A95" s="56" t="inlineStr">
        <is>
          <t>Waukesha, Wisconsin</t>
        </is>
      </c>
      <c r="B95" s="56" t="inlineStr">
        <is>
          <t>Milwaukee</t>
        </is>
      </c>
    </row>
    <row r="96" ht="15" customHeight="1" s="74">
      <c r="A96" s="56" t="inlineStr">
        <is>
          <t>Eden Prairie, Minnesota</t>
        </is>
      </c>
      <c r="B96" s="56" t="inlineStr">
        <is>
          <t>Minneapolis-St. Paul</t>
        </is>
      </c>
    </row>
    <row r="97" ht="15" customHeight="1" s="74">
      <c r="A97" s="56" t="inlineStr">
        <is>
          <t>Golden Valley, Minnesota</t>
        </is>
      </c>
      <c r="B97" s="56" t="inlineStr">
        <is>
          <t>Minneapolis-St. Paul</t>
        </is>
      </c>
    </row>
    <row r="98" ht="15" customHeight="1" s="74">
      <c r="A98" s="56" t="inlineStr">
        <is>
          <t>Minneapolis, Minnesota</t>
        </is>
      </c>
      <c r="B98" s="56" t="inlineStr">
        <is>
          <t>Minneapolis-St. Paul</t>
        </is>
      </c>
    </row>
    <row r="99" ht="15" customHeight="1" s="74">
      <c r="A99" s="56" t="inlineStr">
        <is>
          <t>Minnetonka, Minnesota</t>
        </is>
      </c>
      <c r="B99" s="56" t="inlineStr">
        <is>
          <t>Minneapolis-St. Paul</t>
        </is>
      </c>
    </row>
    <row r="100" ht="15" customHeight="1" s="74">
      <c r="A100" s="56" t="inlineStr">
        <is>
          <t>Richfield, Minnesota</t>
        </is>
      </c>
      <c r="B100" s="56" t="inlineStr">
        <is>
          <t>Minneapolis-St. Paul</t>
        </is>
      </c>
    </row>
    <row r="101" ht="15" customHeight="1" s="74">
      <c r="A101" s="56" t="inlineStr">
        <is>
          <t>Saint Paul, Minnesota</t>
        </is>
      </c>
      <c r="B101" s="56" t="inlineStr">
        <is>
          <t>Minneapolis-St. Paul</t>
        </is>
      </c>
    </row>
    <row r="102" ht="15" customHeight="1" s="74">
      <c r="A102" s="56" t="inlineStr">
        <is>
          <t>Brentwood, Tennessee</t>
        </is>
      </c>
      <c r="B102" s="56" t="inlineStr">
        <is>
          <t>Nashville</t>
        </is>
      </c>
    </row>
    <row r="103" ht="15" customHeight="1" s="74">
      <c r="A103" s="56" t="inlineStr">
        <is>
          <t>Goodlettsville, Tennessee</t>
        </is>
      </c>
      <c r="B103" s="56" t="inlineStr">
        <is>
          <t>Nashville</t>
        </is>
      </c>
    </row>
    <row r="104" ht="15" customHeight="1" s="74">
      <c r="A104" s="56" t="inlineStr">
        <is>
          <t>Nashville, Tennessee</t>
        </is>
      </c>
      <c r="B104" s="56" t="inlineStr">
        <is>
          <t>Nashville</t>
        </is>
      </c>
    </row>
    <row r="105" ht="15" customHeight="1" s="74">
      <c r="A105" s="56" t="inlineStr">
        <is>
          <t>Armonk, New York</t>
        </is>
      </c>
      <c r="B105" s="56" t="inlineStr">
        <is>
          <t>New York</t>
        </is>
      </c>
    </row>
    <row r="106" ht="15" customHeight="1" s="74">
      <c r="A106" s="56" t="inlineStr">
        <is>
          <t>Franklin Lakes, New Jersey</t>
        </is>
      </c>
      <c r="B106" s="56" t="inlineStr">
        <is>
          <t>New York</t>
        </is>
      </c>
    </row>
    <row r="107" ht="15" customHeight="1" s="74">
      <c r="A107" s="56" t="inlineStr">
        <is>
          <t>Greenwich, Connecticut</t>
        </is>
      </c>
      <c r="B107" s="56" t="inlineStr">
        <is>
          <t>New York</t>
        </is>
      </c>
    </row>
    <row r="108" ht="15" customHeight="1" s="74">
      <c r="A108" s="56" t="inlineStr">
        <is>
          <t>Harrison, New York</t>
        </is>
      </c>
      <c r="B108" s="56" t="inlineStr">
        <is>
          <t>New York</t>
        </is>
      </c>
    </row>
    <row r="109" ht="15" customHeight="1" s="74">
      <c r="A109" s="56" t="inlineStr">
        <is>
          <t>Jericho, New York</t>
        </is>
      </c>
      <c r="B109" s="56" t="inlineStr">
        <is>
          <t>New York</t>
        </is>
      </c>
    </row>
    <row r="110" ht="15" customHeight="1" s="74">
      <c r="A110" s="56" t="inlineStr">
        <is>
          <t>Jersey City, New Jersey</t>
        </is>
      </c>
      <c r="B110" s="56" t="inlineStr">
        <is>
          <t>New York</t>
        </is>
      </c>
    </row>
    <row r="111" ht="15" customHeight="1" s="74">
      <c r="A111" s="56" t="inlineStr">
        <is>
          <t>Kenilworth, New Jersey</t>
        </is>
      </c>
      <c r="B111" s="56" t="inlineStr">
        <is>
          <t>New York</t>
        </is>
      </c>
    </row>
    <row r="112" ht="15" customHeight="1" s="74">
      <c r="A112" s="56" t="inlineStr">
        <is>
          <t>Lake Success, New York</t>
        </is>
      </c>
      <c r="B112" s="56" t="inlineStr">
        <is>
          <t>New York</t>
        </is>
      </c>
    </row>
    <row r="113" ht="15" customHeight="1" s="74">
      <c r="A113" s="56" t="inlineStr">
        <is>
          <t>Melville, New York</t>
        </is>
      </c>
      <c r="B113" s="56" t="inlineStr">
        <is>
          <t>New York</t>
        </is>
      </c>
    </row>
    <row r="114" ht="15" customHeight="1" s="74">
      <c r="A114" s="56" t="inlineStr">
        <is>
          <t>New Brunswick, New Jersey</t>
        </is>
      </c>
      <c r="B114" s="56" t="inlineStr">
        <is>
          <t>New York</t>
        </is>
      </c>
    </row>
    <row r="115" ht="15" customHeight="1" s="74">
      <c r="A115" s="56" t="inlineStr">
        <is>
          <t>New York City, New York</t>
        </is>
      </c>
      <c r="B115" s="56" t="inlineStr">
        <is>
          <t>New York</t>
        </is>
      </c>
    </row>
    <row r="116" ht="15" customHeight="1" s="74">
      <c r="A116" s="56" t="inlineStr">
        <is>
          <t>Newark, New Jersey</t>
        </is>
      </c>
      <c r="B116" s="56" t="inlineStr">
        <is>
          <t>New York</t>
        </is>
      </c>
    </row>
    <row r="117" ht="15" customHeight="1" s="74">
      <c r="A117" s="56" t="inlineStr">
        <is>
          <t>Norwalk, Connecticut</t>
        </is>
      </c>
      <c r="B117" s="56" t="inlineStr">
        <is>
          <t>New York</t>
        </is>
      </c>
    </row>
    <row r="118" ht="15" customHeight="1" s="74">
      <c r="A118" s="56" t="inlineStr">
        <is>
          <t>Parsippany, New Jersey</t>
        </is>
      </c>
      <c r="B118" s="56" t="inlineStr">
        <is>
          <t>New York</t>
        </is>
      </c>
    </row>
    <row r="119" ht="15" customHeight="1" s="74">
      <c r="A119" s="56" t="inlineStr">
        <is>
          <t>Purchase, New York</t>
        </is>
      </c>
      <c r="B119" s="56" t="inlineStr">
        <is>
          <t>New York</t>
        </is>
      </c>
    </row>
    <row r="120" ht="15" customHeight="1" s="74">
      <c r="A120" s="56" t="inlineStr">
        <is>
          <t>Roseland, New Jersey</t>
        </is>
      </c>
      <c r="B120" s="56" t="inlineStr">
        <is>
          <t>New York</t>
        </is>
      </c>
    </row>
    <row r="121" ht="15" customHeight="1" s="74">
      <c r="A121" s="56" t="inlineStr">
        <is>
          <t>Secaucus, New Jersey</t>
        </is>
      </c>
      <c r="B121" s="56" t="inlineStr">
        <is>
          <t>New York</t>
        </is>
      </c>
    </row>
    <row r="122" ht="15" customHeight="1" s="74">
      <c r="A122" s="56" t="inlineStr">
        <is>
          <t>Shelton, Connecticut</t>
        </is>
      </c>
      <c r="B122" s="56" t="inlineStr">
        <is>
          <t>New York</t>
        </is>
      </c>
    </row>
    <row r="123" ht="15" customHeight="1" s="74">
      <c r="A123" s="56" t="inlineStr">
        <is>
          <t>Skillman, New Jersey</t>
        </is>
      </c>
      <c r="B123" s="56" t="inlineStr">
        <is>
          <t>New York</t>
        </is>
      </c>
    </row>
    <row r="124" ht="15" customHeight="1" s="74">
      <c r="A124" s="56" t="inlineStr">
        <is>
          <t>Somerset, New Jersey</t>
        </is>
      </c>
      <c r="B124" s="56" t="inlineStr">
        <is>
          <t>New York</t>
        </is>
      </c>
    </row>
    <row r="125" ht="15" customHeight="1" s="74">
      <c r="A125" s="56" t="inlineStr">
        <is>
          <t>Stamford, Connecticut</t>
        </is>
      </c>
      <c r="B125" s="56" t="inlineStr">
        <is>
          <t>New York</t>
        </is>
      </c>
    </row>
    <row r="126" ht="15" customHeight="1" s="74">
      <c r="A126" s="56" t="inlineStr">
        <is>
          <t>Tarrytown, New York</t>
        </is>
      </c>
      <c r="B126" s="56" t="inlineStr">
        <is>
          <t>New York</t>
        </is>
      </c>
    </row>
    <row r="127" ht="15" customHeight="1" s="74">
      <c r="A127" s="56" t="inlineStr">
        <is>
          <t>Teaneck, New Jersey</t>
        </is>
      </c>
      <c r="B127" s="56" t="inlineStr">
        <is>
          <t>New York</t>
        </is>
      </c>
    </row>
    <row r="128" ht="15" customHeight="1" s="74">
      <c r="A128" s="56" t="inlineStr">
        <is>
          <t>White Plains, New York</t>
        </is>
      </c>
      <c r="B128" s="56" t="inlineStr">
        <is>
          <t>New York</t>
        </is>
      </c>
    </row>
    <row r="129" ht="15" customHeight="1" s="74">
      <c r="A129" s="56" t="inlineStr">
        <is>
          <t>Berwyn, Pennsylvania</t>
        </is>
      </c>
      <c r="B129" s="56" t="inlineStr">
        <is>
          <t>Philadelphia</t>
        </is>
      </c>
    </row>
    <row r="130" ht="15" customHeight="1" s="74">
      <c r="A130" s="56" t="inlineStr">
        <is>
          <t>Camden, New Jersey</t>
        </is>
      </c>
      <c r="B130" s="56" t="inlineStr">
        <is>
          <t>Philadelphia</t>
        </is>
      </c>
    </row>
    <row r="131" ht="15" customHeight="1" s="74">
      <c r="A131" s="56" t="inlineStr">
        <is>
          <t>Conshohocken, Pennsylvania</t>
        </is>
      </c>
      <c r="B131" s="56" t="inlineStr">
        <is>
          <t>Philadelphia</t>
        </is>
      </c>
    </row>
    <row r="132" ht="15" customHeight="1" s="74">
      <c r="A132" s="56" t="inlineStr">
        <is>
          <t>Exton, Pennsylvania</t>
        </is>
      </c>
      <c r="B132" s="56" t="inlineStr">
        <is>
          <t>Philadelphia</t>
        </is>
      </c>
    </row>
    <row r="133" ht="15" customHeight="1" s="74">
      <c r="A133" s="56" t="inlineStr">
        <is>
          <t>King of Prussia, Pennsylvania</t>
        </is>
      </c>
      <c r="B133" s="56" t="inlineStr">
        <is>
          <t>Philadelphia</t>
        </is>
      </c>
    </row>
    <row r="134" ht="15" customHeight="1" s="74">
      <c r="A134" s="56" t="inlineStr">
        <is>
          <t>Newtown, Pennsylvania</t>
        </is>
      </c>
      <c r="B134" s="56" t="inlineStr">
        <is>
          <t>Philadelphia</t>
        </is>
      </c>
    </row>
    <row r="135" ht="15" customHeight="1" s="74">
      <c r="A135" s="56" t="inlineStr">
        <is>
          <t>Philadelphia, Pennsylvania</t>
        </is>
      </c>
      <c r="B135" s="56" t="inlineStr">
        <is>
          <t>Philadelphia</t>
        </is>
      </c>
    </row>
    <row r="136" ht="15" customHeight="1" s="74">
      <c r="A136" s="56" t="inlineStr">
        <is>
          <t>Wayne, Pennsylvania</t>
        </is>
      </c>
      <c r="B136" s="56" t="inlineStr">
        <is>
          <t>Philadelphia</t>
        </is>
      </c>
    </row>
    <row r="137" ht="15" customHeight="1" s="74">
      <c r="A137" s="56" t="inlineStr">
        <is>
          <t>Chandler, Arizona</t>
        </is>
      </c>
      <c r="B137" s="56" t="inlineStr">
        <is>
          <t>Phoenix</t>
        </is>
      </c>
    </row>
    <row r="138" ht="15" customHeight="1" s="74">
      <c r="A138" s="56" t="inlineStr">
        <is>
          <t>Phoenix, Arizona</t>
        </is>
      </c>
      <c r="B138" s="56" t="inlineStr">
        <is>
          <t>Phoenix</t>
        </is>
      </c>
    </row>
    <row r="139" ht="15" customHeight="1" s="74">
      <c r="A139" s="56" t="inlineStr">
        <is>
          <t>Scottsdale, Arizona</t>
        </is>
      </c>
      <c r="B139" s="56" t="inlineStr">
        <is>
          <t>Phoenix</t>
        </is>
      </c>
    </row>
    <row r="140" ht="15" customHeight="1" s="74">
      <c r="A140" s="56" t="inlineStr">
        <is>
          <t>Tempe, Arizona</t>
        </is>
      </c>
      <c r="B140" s="56" t="inlineStr">
        <is>
          <t>Phoenix</t>
        </is>
      </c>
    </row>
    <row r="141" ht="15" customHeight="1" s="74">
      <c r="A141" s="56" t="inlineStr">
        <is>
          <t>Canonsburg, Pennsylvania</t>
        </is>
      </c>
      <c r="B141" s="56" t="inlineStr">
        <is>
          <t>Pittsburgh</t>
        </is>
      </c>
    </row>
    <row r="142" ht="15" customHeight="1" s="74">
      <c r="A142" s="56" t="inlineStr">
        <is>
          <t>Pittsburgh, Pennsylvania</t>
        </is>
      </c>
      <c r="B142" s="56" t="inlineStr">
        <is>
          <t>Pittsburgh</t>
        </is>
      </c>
    </row>
    <row r="143" ht="15" customHeight="1" s="74">
      <c r="A143" s="56" t="inlineStr">
        <is>
          <t>Pawtucket, Rhode Island</t>
        </is>
      </c>
      <c r="B143" s="56" t="inlineStr">
        <is>
          <t>Providence</t>
        </is>
      </c>
    </row>
    <row r="144" ht="15" customHeight="1" s="74">
      <c r="A144" s="56" t="inlineStr">
        <is>
          <t>Providence, Rhode Island</t>
        </is>
      </c>
      <c r="B144" s="56" t="inlineStr">
        <is>
          <t>Providence</t>
        </is>
      </c>
    </row>
    <row r="145" ht="15" customHeight="1" s="74">
      <c r="A145" s="56" t="inlineStr">
        <is>
          <t>Woonsocket, Rhode Island</t>
        </is>
      </c>
      <c r="B145" s="56" t="inlineStr">
        <is>
          <t>Providence</t>
        </is>
      </c>
    </row>
    <row r="146" ht="15" customHeight="1" s="74">
      <c r="A146" s="56" t="inlineStr">
        <is>
          <t>Cupertino, California</t>
        </is>
      </c>
      <c r="B146" s="56" t="inlineStr">
        <is>
          <t>SF Bay Area</t>
        </is>
      </c>
    </row>
    <row r="147" ht="15" customHeight="1" s="74">
      <c r="A147" s="56" t="inlineStr">
        <is>
          <t>Dublin, California</t>
        </is>
      </c>
      <c r="B147" s="56" t="inlineStr">
        <is>
          <t>SF Bay Area</t>
        </is>
      </c>
    </row>
    <row r="148" ht="15" customHeight="1" s="74">
      <c r="A148" s="56" t="inlineStr">
        <is>
          <t>Foster City, California</t>
        </is>
      </c>
      <c r="B148" s="56" t="inlineStr">
        <is>
          <t>SF Bay Area</t>
        </is>
      </c>
    </row>
    <row r="149" ht="15" customHeight="1" s="74">
      <c r="A149" s="56" t="inlineStr">
        <is>
          <t>Fremont, California</t>
        </is>
      </c>
      <c r="B149" s="56" t="inlineStr">
        <is>
          <t>SF Bay Area</t>
        </is>
      </c>
    </row>
    <row r="150" ht="15" customHeight="1" s="74">
      <c r="A150" s="56" t="inlineStr">
        <is>
          <t>Hercules, California</t>
        </is>
      </c>
      <c r="B150" s="56" t="inlineStr">
        <is>
          <t>SF Bay Area</t>
        </is>
      </c>
    </row>
    <row r="151" ht="15" customHeight="1" s="74">
      <c r="A151" s="56" t="inlineStr">
        <is>
          <t>Los Gatos, California</t>
        </is>
      </c>
      <c r="B151" s="56" t="inlineStr">
        <is>
          <t>SF Bay Area</t>
        </is>
      </c>
    </row>
    <row r="152" ht="15" customHeight="1" s="74">
      <c r="A152" s="56" t="inlineStr">
        <is>
          <t>Menlo Park, California</t>
        </is>
      </c>
      <c r="B152" s="56" t="inlineStr">
        <is>
          <t>SF Bay Area</t>
        </is>
      </c>
    </row>
    <row r="153" ht="15" customHeight="1" s="74">
      <c r="A153" s="56" t="inlineStr">
        <is>
          <t>Milpitas, California</t>
        </is>
      </c>
      <c r="B153" s="56" t="inlineStr">
        <is>
          <t>SF Bay Area</t>
        </is>
      </c>
    </row>
    <row r="154" ht="15" customHeight="1" s="74">
      <c r="A154" s="56" t="inlineStr">
        <is>
          <t>Mountain View, California</t>
        </is>
      </c>
      <c r="B154" s="56" t="inlineStr">
        <is>
          <t>SF Bay Area</t>
        </is>
      </c>
    </row>
    <row r="155" ht="15" customHeight="1" s="74">
      <c r="A155" s="56" t="inlineStr">
        <is>
          <t>Oakland, California</t>
        </is>
      </c>
      <c r="B155" s="56" t="inlineStr">
        <is>
          <t>SF Bay Area</t>
        </is>
      </c>
    </row>
    <row r="156" ht="15" customHeight="1" s="74">
      <c r="A156" s="56" t="inlineStr">
        <is>
          <t>Palo Alto, California</t>
        </is>
      </c>
      <c r="B156" s="56" t="inlineStr">
        <is>
          <t>SF Bay Area</t>
        </is>
      </c>
    </row>
    <row r="157" ht="15" customHeight="1" s="74">
      <c r="A157" s="56" t="inlineStr">
        <is>
          <t>Redwood City, California</t>
        </is>
      </c>
      <c r="B157" s="56" t="inlineStr">
        <is>
          <t>SF Bay Area</t>
        </is>
      </c>
    </row>
    <row r="158" ht="15" customHeight="1" s="74">
      <c r="A158" s="56" t="inlineStr">
        <is>
          <t>San Francisco, California</t>
        </is>
      </c>
      <c r="B158" s="56" t="inlineStr">
        <is>
          <t>SF Bay Area</t>
        </is>
      </c>
    </row>
    <row r="159" ht="15" customHeight="1" s="74">
      <c r="A159" s="56" t="inlineStr">
        <is>
          <t>San Jose, California</t>
        </is>
      </c>
      <c r="B159" s="56" t="inlineStr">
        <is>
          <t>SF Bay Area</t>
        </is>
      </c>
    </row>
    <row r="160" ht="15" customHeight="1" s="74">
      <c r="A160" s="56" t="inlineStr">
        <is>
          <t>San Mateo, California</t>
        </is>
      </c>
      <c r="B160" s="56" t="inlineStr">
        <is>
          <t>SF Bay Area</t>
        </is>
      </c>
    </row>
    <row r="161" ht="15" customHeight="1" s="74">
      <c r="A161" s="56" t="inlineStr">
        <is>
          <t>San Ramon, California</t>
        </is>
      </c>
      <c r="B161" s="56" t="inlineStr">
        <is>
          <t>SF Bay Area</t>
        </is>
      </c>
    </row>
    <row r="162" ht="15" customHeight="1" s="74">
      <c r="A162" s="56" t="inlineStr">
        <is>
          <t>Santa Clara, California</t>
        </is>
      </c>
      <c r="B162" s="56" t="inlineStr">
        <is>
          <t>SF Bay Area</t>
        </is>
      </c>
    </row>
    <row r="163" ht="15" customHeight="1" s="74">
      <c r="A163" s="56" t="inlineStr">
        <is>
          <t>Sunnyvale, California</t>
        </is>
      </c>
      <c r="B163" s="56" t="inlineStr">
        <is>
          <t>SF Bay Area</t>
        </is>
      </c>
    </row>
    <row r="164" ht="15" customHeight="1" s="74">
      <c r="A164" s="56" t="inlineStr">
        <is>
          <t>Bellevue, Washington</t>
        </is>
      </c>
      <c r="B164" s="56" t="inlineStr">
        <is>
          <t>Seattle</t>
        </is>
      </c>
    </row>
    <row r="165" ht="15" customHeight="1" s="74">
      <c r="A165" s="56" t="inlineStr">
        <is>
          <t>Everett, Washington</t>
        </is>
      </c>
      <c r="B165" s="56" t="inlineStr">
        <is>
          <t>Seattle</t>
        </is>
      </c>
    </row>
    <row r="166" ht="15" customHeight="1" s="74">
      <c r="A166" s="56" t="inlineStr">
        <is>
          <t>Issaquah, Washington</t>
        </is>
      </c>
      <c r="B166" s="56" t="inlineStr">
        <is>
          <t>Seattle</t>
        </is>
      </c>
    </row>
    <row r="167" ht="15" customHeight="1" s="74">
      <c r="A167" s="56" t="inlineStr">
        <is>
          <t>Kirkland, Washington</t>
        </is>
      </c>
      <c r="B167" s="56" t="inlineStr">
        <is>
          <t>Seattle</t>
        </is>
      </c>
    </row>
    <row r="168" ht="15" customHeight="1" s="74">
      <c r="A168" s="56" t="inlineStr">
        <is>
          <t>Redmond, Washington</t>
        </is>
      </c>
      <c r="B168" s="56" t="inlineStr">
        <is>
          <t>Seattle</t>
        </is>
      </c>
    </row>
    <row r="169" ht="15" customHeight="1" s="74">
      <c r="A169" s="56" t="inlineStr">
        <is>
          <t>Seattle, Washington</t>
        </is>
      </c>
      <c r="B169" s="56" t="inlineStr">
        <is>
          <t>Seattle</t>
        </is>
      </c>
    </row>
    <row r="170" ht="15" customHeight="1" s="74">
      <c r="A170" s="56" t="inlineStr">
        <is>
          <t>Boca Raton, Florida</t>
        </is>
      </c>
      <c r="B170" s="56" t="inlineStr">
        <is>
          <t>South Florida</t>
        </is>
      </c>
    </row>
    <row r="171" ht="15" customHeight="1" s="74">
      <c r="A171" s="56" t="inlineStr">
        <is>
          <t>Juno Beach, Florida</t>
        </is>
      </c>
      <c r="B171" s="56" t="inlineStr">
        <is>
          <t>South Florida</t>
        </is>
      </c>
    </row>
    <row r="172" ht="15" customHeight="1" s="74">
      <c r="A172" s="56" t="inlineStr">
        <is>
          <t>Miami, Florida</t>
        </is>
      </c>
      <c r="B172" s="56" t="inlineStr">
        <is>
          <t>South Florida</t>
        </is>
      </c>
    </row>
    <row r="173" ht="15" customHeight="1" s="74">
      <c r="A173" s="56" t="inlineStr">
        <is>
          <t>Palm Beach Gardens, Florida</t>
        </is>
      </c>
      <c r="B173" s="56" t="inlineStr">
        <is>
          <t>South Florida</t>
        </is>
      </c>
    </row>
    <row r="174" ht="15" customHeight="1" s="74">
      <c r="A174" s="56" t="inlineStr">
        <is>
          <t>Chesterfield, Missouri</t>
        </is>
      </c>
      <c r="B174" s="56" t="inlineStr">
        <is>
          <t>St. Louis</t>
        </is>
      </c>
    </row>
    <row r="175" ht="15" customHeight="1" s="74">
      <c r="A175" s="56" t="inlineStr">
        <is>
          <t>Ferguson, Missouri</t>
        </is>
      </c>
      <c r="B175" s="56" t="inlineStr">
        <is>
          <t>St. Louis</t>
        </is>
      </c>
    </row>
    <row r="176" ht="15" customHeight="1" s="74">
      <c r="A176" s="56" t="inlineStr">
        <is>
          <t>St. Louis, Missouri</t>
        </is>
      </c>
      <c r="B176" s="56" t="inlineStr">
        <is>
          <t>St. Louis</t>
        </is>
      </c>
    </row>
    <row r="177" ht="15" customHeight="1" s="74">
      <c r="A177" s="56" t="inlineStr">
        <is>
          <t>St. Petersburg, Florida</t>
        </is>
      </c>
      <c r="B177" s="56" t="inlineStr">
        <is>
          <t>Tampa Bay</t>
        </is>
      </c>
    </row>
    <row r="178" ht="15" customHeight="1" s="74">
      <c r="A178" s="56" t="inlineStr">
        <is>
          <t>Tampa, Florida</t>
        </is>
      </c>
      <c r="B178" s="56" t="inlineStr">
        <is>
          <t>Tampa Bay</t>
        </is>
      </c>
    </row>
    <row r="179" ht="15" customHeight="1" s="74">
      <c r="A179" s="56" t="inlineStr">
        <is>
          <t>Arlington, Virginia</t>
        </is>
      </c>
      <c r="B179" s="56" t="inlineStr">
        <is>
          <t>Washington DC</t>
        </is>
      </c>
    </row>
    <row r="180" ht="15" customHeight="1" s="74">
      <c r="A180" s="56" t="inlineStr">
        <is>
          <t>Bethesda, Maryland</t>
        </is>
      </c>
      <c r="B180" s="56" t="inlineStr">
        <is>
          <t>Washington DC</t>
        </is>
      </c>
    </row>
    <row r="181" ht="15" customHeight="1" s="74">
      <c r="A181" s="56" t="inlineStr">
        <is>
          <t>Dulles, Virginia</t>
        </is>
      </c>
      <c r="B181" s="56" t="inlineStr">
        <is>
          <t>Washington DC</t>
        </is>
      </c>
    </row>
    <row r="182" ht="15" customHeight="1" s="74">
      <c r="A182" s="56" t="inlineStr">
        <is>
          <t>Falls Church, Virginia</t>
        </is>
      </c>
      <c r="B182" s="56" t="inlineStr">
        <is>
          <t>Washington DC</t>
        </is>
      </c>
    </row>
    <row r="183" ht="15" customHeight="1" s="74">
      <c r="A183" s="56" t="inlineStr">
        <is>
          <t>Reston, Virginia</t>
        </is>
      </c>
      <c r="B183" s="56" t="inlineStr">
        <is>
          <t>Washington DC</t>
        </is>
      </c>
    </row>
    <row r="184" ht="15" customHeight="1" s="74">
      <c r="A184" s="56" t="inlineStr">
        <is>
          <t>Rockville, Maryland</t>
        </is>
      </c>
      <c r="B184" s="56" t="inlineStr">
        <is>
          <t>Washington DC</t>
        </is>
      </c>
    </row>
    <row r="185" ht="15" customHeight="1" s="74">
      <c r="A185" s="56" t="inlineStr">
        <is>
          <t>Tysons Corner, Virginia</t>
        </is>
      </c>
      <c r="B185" s="56" t="inlineStr">
        <is>
          <t>Washington DC</t>
        </is>
      </c>
    </row>
    <row r="186" ht="15" customHeight="1" s="74">
      <c r="A186" s="56" t="inlineStr">
        <is>
          <t>Washington, D.C.</t>
        </is>
      </c>
      <c r="B186" s="56" t="inlineStr">
        <is>
          <t>Washington DC</t>
        </is>
      </c>
    </row>
    <row r="187" ht="15" customHeight="1" s="74">
      <c r="A187" s="56" t="inlineStr">
        <is>
          <t>West Falls Church, Virginia</t>
        </is>
      </c>
      <c r="B187" s="56" t="inlineStr">
        <is>
          <t>Washington DC</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9.xml><?xml version="1.0" encoding="utf-8"?>
<worksheet xmlns="http://schemas.openxmlformats.org/spreadsheetml/2006/main">
  <sheetPr filterMode="0">
    <outlinePr summaryBelow="1" summaryRight="1"/>
    <pageSetUpPr fitToPage="0"/>
  </sheetPr>
  <dimension ref="A1:A11"/>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130" customWidth="1" style="33" min="1" max="1"/>
  </cols>
  <sheetData>
    <row r="1" ht="16.15" customHeight="1" s="74">
      <c r="A1" s="55" t="inlineStr">
        <is>
          <t>Notes, sources and limits</t>
        </is>
      </c>
    </row>
    <row r="3" ht="61.5" customHeight="1" s="74">
      <c r="A3" s="43" t="inlineStr">
        <is>
          <t>Source: Google Sheet "S&amp;P 500 City Experiment" (owner Patrick Ishmael), tabs Headquarters (503 constituents, sector, HQ) and Today (prices). Constituent list is dated July 2024 (latest "Date added" is before 8/1/2024), so membership is fixed before the return window and does not select winners.</t>
        </is>
      </c>
    </row>
    <row r="4" ht="61.5" customHeight="1" s="74">
      <c r="A4" s="43" t="inlineStr">
        <is>
          <t>Returns: "Price 7/31/24" is the sheet's stored price (split-adjusted; checked on ORLY, NFLX, SMCI). "Price now" is the sheet's live price at export (15 Oct 2026, not date-stamped in the sheet). "Return 11/5/24 to now" is the sheet's Elex column, assumed to start at the 5 Nov 2024 election. Period 1 return is derived: (1 + total) / (1 + Elex) - 1.</t>
        </is>
      </c>
    </row>
    <row r="5" ht="61.5" customHeight="1" s="74">
      <c r="A5" s="43" t="inlineStr">
        <is>
          <t>Price-only: dividends are not included. Utilities, REITs, staples and financials are understated relative to growth names, but the sector adjustment removes most of this effect for cluster comparisons.</t>
        </is>
      </c>
    </row>
    <row r="6" ht="61.5" customHeight="1" s="74">
      <c r="A6" s="43" t="inlineStr">
        <is>
          <t>Share classes (GOOG/GOOGL, FOX/FOXA, NWS/NWSA) are collapsed by CIK so a company is counted once: 500 firms from 503 tickers. 15 domestic firms have no current price (likely acquired, delisted or renamed since July 2024); this is a mild survivorship bias.</t>
        </is>
      </c>
    </row>
    <row r="7" ht="61.5" customHeight="1" s="74">
      <c r="A7" s="43" t="inlineStr">
        <is>
          <t>Metro clusters: hand-built mapping of HQ cities to metro areas on the Metro_Map tab (for example Santa Clara, San Jose, Palo Alto and 15 other cities form the SF Bay Area). Cities not listed are their own metro. Foreign-domiciled firms (Dublin, London, Zurich, Bermuda and others) are excluded from size tests. Change the map to test other definitions.</t>
        </is>
      </c>
    </row>
    <row r="8" ht="61.5" customHeight="1" s="74">
      <c r="A8" s="43" t="inlineStr">
        <is>
          <t>Cluster size = number of S&amp;P 500 firms HQ'd in the metro. Same-sector peers = other firms in the same GICS sector in the same metro.</t>
        </is>
      </c>
    </row>
    <row r="9" ht="61.5" customHeight="1" s="74">
      <c r="A9" s="43" t="inlineStr">
        <is>
          <t>The existing City List tab's 2017 to 2024 averages are mostly unavailable (#N/A) because most 2017 and 2020 prices did not survive in the sheet; they were not used.</t>
        </is>
      </c>
    </row>
    <row r="10" ht="61.5" customHeight="1" s="74">
      <c r="A10" s="43" t="inlineStr">
        <is>
          <t>What a decisive test needs: point-in-time constituent lists and a full price history (monthly total returns, 2000 to now) so that cluster definitions can be set at formation date and returns measured out of sample, net of sector and size effects. A cluster ETF would also need liquidity, concentration limits and cost assumptions.</t>
        </is>
      </c>
    </row>
    <row r="11" ht="61.5" customHeight="1" s="74">
      <c r="A11" s="43" t="inlineStr">
        <is>
          <t>This is research, not investment advice.</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10.xml><?xml version="1.0" encoding="utf-8"?>
<worksheet xmlns="http://schemas.openxmlformats.org/spreadsheetml/2006/main">
  <sheetPr>
    <outlinePr summaryBelow="1" summaryRight="1"/>
    <pageSetUpPr/>
  </sheetPr>
  <dimension ref="A1:K503"/>
  <sheetViews>
    <sheetView workbookViewId="0">
      <pane ySplit="3" topLeftCell="A4" activePane="bottomLeft" state="frozen"/>
      <selection pane="bottomLeft" activeCell="A1" sqref="A1"/>
    </sheetView>
  </sheetViews>
  <sheetFormatPr baseColWidth="8" defaultRowHeight="15"/>
  <cols>
    <col width="9" customWidth="1" style="74" min="1" max="1"/>
    <col width="34" customWidth="1" style="74" min="2" max="2"/>
    <col width="24" customWidth="1" style="74" min="3" max="3"/>
    <col width="22" customWidth="1" style="74" min="4" max="4"/>
    <col width="10" customWidth="1" style="74" min="5" max="5"/>
    <col width="11" customWidth="1" style="74" min="6" max="6"/>
    <col width="11" customWidth="1" style="74" min="7" max="7"/>
    <col width="11" customWidth="1" style="74" min="8" max="8"/>
    <col width="11" customWidth="1" style="74" min="9" max="9"/>
    <col width="11" customWidth="1" style="74" min="10" max="10"/>
    <col width="11" customWidth="1" style="74" min="11" max="11"/>
  </cols>
  <sheetData>
    <row r="1">
      <c r="A1" s="53" t="inlineStr">
        <is>
          <t>Five-year firm returns (dividend-adjusted closes, log returns, winsorized 1%/99%). Blue = pulled data; black = formulas.</t>
        </is>
      </c>
    </row>
    <row r="3">
      <c r="A3" s="70" t="inlineStr">
        <is>
          <t>Symbol</t>
        </is>
      </c>
      <c r="B3" s="70" t="inlineStr">
        <is>
          <t>Company</t>
        </is>
      </c>
      <c r="C3" s="70" t="inlineStr">
        <is>
          <t>Sector</t>
        </is>
      </c>
      <c r="D3" s="70" t="inlineStr">
        <is>
          <t>Metro</t>
        </is>
      </c>
      <c r="E3" s="70" t="inlineStr">
        <is>
          <t>Foreign (Y/N)</t>
        </is>
      </c>
      <c r="F3" s="70" t="inlineStr">
        <is>
          <t>Log return full</t>
        </is>
      </c>
      <c r="G3" s="70" t="inlineStr">
        <is>
          <t>Log return H1</t>
        </is>
      </c>
      <c r="H3" s="70" t="inlineStr">
        <is>
          <t>Log return H2</t>
        </is>
      </c>
      <c r="I3" s="70" t="inlineStr">
        <is>
          <t>Sector-adj full</t>
        </is>
      </c>
      <c r="J3" s="70" t="inlineStr">
        <is>
          <t>Sector-adj H1</t>
        </is>
      </c>
      <c r="K3" s="70" t="inlineStr">
        <is>
          <t>Sector-adj H2</t>
        </is>
      </c>
    </row>
    <row r="4">
      <c r="A4" s="46" t="inlineStr">
        <is>
          <t>MMM</t>
        </is>
      </c>
      <c r="B4" s="46" t="inlineStr">
        <is>
          <t>3M</t>
        </is>
      </c>
      <c r="C4" s="46" t="inlineStr">
        <is>
          <t>Industrials</t>
        </is>
      </c>
      <c r="D4" s="46" t="inlineStr">
        <is>
          <t>Minneapolis-St. Paul</t>
        </is>
      </c>
      <c r="E4" s="46" t="inlineStr">
        <is>
          <t>N</t>
        </is>
      </c>
      <c r="F4" s="71" t="n">
        <v>0.25309</v>
      </c>
      <c r="G4" s="71" t="n">
        <v>-0.38848</v>
      </c>
      <c r="H4" s="71" t="n">
        <v>0.64157</v>
      </c>
      <c r="I4" s="54">
        <f>IF(F4="","",F4-AVERAGEIFS(F$4:F$503,$C$4:$C$503,$C4,$E$4:$E$503,"N"))</f>
        <v/>
      </c>
      <c r="J4" s="54">
        <f>IF(G4="","",G4-AVERAGEIFS(G$4:G$503,$C$4:$C$503,$C4,$E$4:$E$503,"N"))</f>
        <v/>
      </c>
      <c r="K4" s="54">
        <f>IF(H4="","",H4-AVERAGEIFS(H$4:H$503,$C$4:$C$503,$C4,$E$4:$E$503,"N"))</f>
        <v/>
      </c>
    </row>
    <row r="5">
      <c r="A5" s="46" t="inlineStr">
        <is>
          <t>AOS</t>
        </is>
      </c>
      <c r="B5" s="46" t="inlineStr">
        <is>
          <t>A. O. Smith</t>
        </is>
      </c>
      <c r="C5" s="46" t="inlineStr">
        <is>
          <t>Industrials</t>
        </is>
      </c>
      <c r="D5" s="46" t="inlineStr">
        <is>
          <t>Milwaukee</t>
        </is>
      </c>
      <c r="E5" s="46" t="inlineStr">
        <is>
          <t>N</t>
        </is>
      </c>
      <c r="F5" s="71" t="n">
        <v>-0.03335</v>
      </c>
      <c r="G5" s="71" t="n">
        <v>0.30738</v>
      </c>
      <c r="H5" s="71" t="n">
        <v>-0.34073</v>
      </c>
      <c r="I5" s="54">
        <f>IF(F5="","",F5-AVERAGEIFS(F$4:F$503,$C$4:$C$503,$C5,$E$4:$E$503,"N"))</f>
        <v/>
      </c>
      <c r="J5" s="54">
        <f>IF(G5="","",G5-AVERAGEIFS(G$4:G$503,$C$4:$C$503,$C5,$E$4:$E$503,"N"))</f>
        <v/>
      </c>
      <c r="K5" s="54">
        <f>IF(H5="","",H5-AVERAGEIFS(H$4:H$503,$C$4:$C$503,$C5,$E$4:$E$503,"N"))</f>
        <v/>
      </c>
    </row>
    <row r="6">
      <c r="A6" s="46" t="inlineStr">
        <is>
          <t>ABT</t>
        </is>
      </c>
      <c r="B6" s="46" t="inlineStr">
        <is>
          <t>Abbott Laboratories</t>
        </is>
      </c>
      <c r="C6" s="46" t="inlineStr">
        <is>
          <t>Health Care</t>
        </is>
      </c>
      <c r="D6" s="46" t="inlineStr">
        <is>
          <t>Chicago</t>
        </is>
      </c>
      <c r="E6" s="46" t="inlineStr">
        <is>
          <t>N</t>
        </is>
      </c>
      <c r="F6" s="71" t="n">
        <v>-0.03852</v>
      </c>
      <c r="G6" s="71" t="n">
        <v>-0.02687</v>
      </c>
      <c r="H6" s="71" t="n">
        <v>-0.01166</v>
      </c>
      <c r="I6" s="54">
        <f>IF(F6="","",F6-AVERAGEIFS(F$4:F$503,$C$4:$C$503,$C6,$E$4:$E$503,"N"))</f>
        <v/>
      </c>
      <c r="J6" s="54">
        <f>IF(G6="","",G6-AVERAGEIFS(G$4:G$503,$C$4:$C$503,$C6,$E$4:$E$503,"N"))</f>
        <v/>
      </c>
      <c r="K6" s="54">
        <f>IF(H6="","",H6-AVERAGEIFS(H$4:H$503,$C$4:$C$503,$C6,$E$4:$E$503,"N"))</f>
        <v/>
      </c>
    </row>
    <row r="7">
      <c r="A7" s="46" t="inlineStr">
        <is>
          <t>ABBV</t>
        </is>
      </c>
      <c r="B7" s="46" t="inlineStr">
        <is>
          <t>AbbVie</t>
        </is>
      </c>
      <c r="C7" s="46" t="inlineStr">
        <is>
          <t>Health Care</t>
        </is>
      </c>
      <c r="D7" s="46" t="inlineStr">
        <is>
          <t>Chicago</t>
        </is>
      </c>
      <c r="E7" s="46" t="inlineStr">
        <is>
          <t>N</t>
        </is>
      </c>
      <c r="F7" s="71" t="n">
        <v>1.12423</v>
      </c>
      <c r="G7" s="71" t="n">
        <v>0.49318</v>
      </c>
      <c r="H7" s="71" t="n">
        <v>0.63105</v>
      </c>
      <c r="I7" s="54">
        <f>IF(F7="","",F7-AVERAGEIFS(F$4:F$503,$C$4:$C$503,$C7,$E$4:$E$503,"N"))</f>
        <v/>
      </c>
      <c r="J7" s="54">
        <f>IF(G7="","",G7-AVERAGEIFS(G$4:G$503,$C$4:$C$503,$C7,$E$4:$E$503,"N"))</f>
        <v/>
      </c>
      <c r="K7" s="54">
        <f>IF(H7="","",H7-AVERAGEIFS(H$4:H$503,$C$4:$C$503,$C7,$E$4:$E$503,"N"))</f>
        <v/>
      </c>
    </row>
    <row r="8">
      <c r="A8" s="46" t="inlineStr">
        <is>
          <t>ACN</t>
        </is>
      </c>
      <c r="B8" s="46" t="inlineStr">
        <is>
          <t>Accenture</t>
        </is>
      </c>
      <c r="C8" s="46" t="inlineStr">
        <is>
          <t>Information Technology</t>
        </is>
      </c>
      <c r="D8" s="46" t="inlineStr">
        <is>
          <t>Dublin, Ireland</t>
        </is>
      </c>
      <c r="E8" s="46" t="inlineStr">
        <is>
          <t>Y</t>
        </is>
      </c>
      <c r="F8" s="71" t="n"/>
      <c r="G8" s="71" t="n"/>
      <c r="H8" s="71" t="n"/>
      <c r="I8" s="54">
        <f>IF(F8="","",F8-AVERAGEIFS(F$4:F$503,$C$4:$C$503,$C8,$E$4:$E$503,"N"))</f>
        <v/>
      </c>
      <c r="J8" s="54">
        <f>IF(G8="","",G8-AVERAGEIFS(G$4:G$503,$C$4:$C$503,$C8,$E$4:$E$503,"N"))</f>
        <v/>
      </c>
      <c r="K8" s="54">
        <f>IF(H8="","",H8-AVERAGEIFS(H$4:H$503,$C$4:$C$503,$C8,$E$4:$E$503,"N"))</f>
        <v/>
      </c>
    </row>
    <row r="9">
      <c r="A9" s="46" t="inlineStr">
        <is>
          <t>ADBE</t>
        </is>
      </c>
      <c r="B9" s="46" t="inlineStr">
        <is>
          <t>Adobe Inc.</t>
        </is>
      </c>
      <c r="C9" s="46" t="inlineStr">
        <is>
          <t>Information Technology</t>
        </is>
      </c>
      <c r="D9" s="46" t="inlineStr">
        <is>
          <t>SF Bay Area</t>
        </is>
      </c>
      <c r="E9" s="46" t="inlineStr">
        <is>
          <t>N</t>
        </is>
      </c>
      <c r="F9" s="71" t="n">
        <v>-0.93014</v>
      </c>
      <c r="G9" s="71" t="n">
        <v>-0.24773</v>
      </c>
      <c r="H9" s="71" t="n">
        <v>-0.68241</v>
      </c>
      <c r="I9" s="54">
        <f>IF(F9="","",F9-AVERAGEIFS(F$4:F$503,$C$4:$C$503,$C9,$E$4:$E$503,"N"))</f>
        <v/>
      </c>
      <c r="J9" s="54">
        <f>IF(G9="","",G9-AVERAGEIFS(G$4:G$503,$C$4:$C$503,$C9,$E$4:$E$503,"N"))</f>
        <v/>
      </c>
      <c r="K9" s="54">
        <f>IF(H9="","",H9-AVERAGEIFS(H$4:H$503,$C$4:$C$503,$C9,$E$4:$E$503,"N"))</f>
        <v/>
      </c>
    </row>
    <row r="10">
      <c r="A10" s="46" t="inlineStr">
        <is>
          <t>AMD</t>
        </is>
      </c>
      <c r="B10" s="46" t="inlineStr">
        <is>
          <t>Advanced Micro Devices</t>
        </is>
      </c>
      <c r="C10" s="46" t="inlineStr">
        <is>
          <t>Information Technology</t>
        </is>
      </c>
      <c r="D10" s="46" t="inlineStr">
        <is>
          <t>SF Bay Area</t>
        </is>
      </c>
      <c r="E10" s="46" t="inlineStr">
        <is>
          <t>N</t>
        </is>
      </c>
      <c r="F10" s="71" t="n">
        <v>1.6275</v>
      </c>
      <c r="G10" s="71" t="n">
        <v>0.377</v>
      </c>
      <c r="H10" s="71" t="n">
        <v>1.25051</v>
      </c>
      <c r="I10" s="54">
        <f>IF(F10="","",F10-AVERAGEIFS(F$4:F$503,$C$4:$C$503,$C10,$E$4:$E$503,"N"))</f>
        <v/>
      </c>
      <c r="J10" s="54">
        <f>IF(G10="","",G10-AVERAGEIFS(G$4:G$503,$C$4:$C$503,$C10,$E$4:$E$503,"N"))</f>
        <v/>
      </c>
      <c r="K10" s="54">
        <f>IF(H10="","",H10-AVERAGEIFS(H$4:H$503,$C$4:$C$503,$C10,$E$4:$E$503,"N"))</f>
        <v/>
      </c>
    </row>
    <row r="11">
      <c r="A11" s="46" t="inlineStr">
        <is>
          <t>AES</t>
        </is>
      </c>
      <c r="B11" s="46" t="inlineStr">
        <is>
          <t>AES Corporation</t>
        </is>
      </c>
      <c r="C11" s="46" t="inlineStr">
        <is>
          <t>Utilities</t>
        </is>
      </c>
      <c r="D11" s="46" t="inlineStr">
        <is>
          <t>Washington DC</t>
        </is>
      </c>
      <c r="E11" s="46" t="inlineStr">
        <is>
          <t>N</t>
        </is>
      </c>
      <c r="F11" s="71" t="n">
        <v>-0.28774</v>
      </c>
      <c r="G11" s="71" t="n">
        <v>-0.35178</v>
      </c>
      <c r="H11" s="71" t="n">
        <v>0.06404</v>
      </c>
      <c r="I11" s="54">
        <f>IF(F11="","",F11-AVERAGEIFS(F$4:F$503,$C$4:$C$503,$C11,$E$4:$E$503,"N"))</f>
        <v/>
      </c>
      <c r="J11" s="54">
        <f>IF(G11="","",G11-AVERAGEIFS(G$4:G$503,$C$4:$C$503,$C11,$E$4:$E$503,"N"))</f>
        <v/>
      </c>
      <c r="K11" s="54">
        <f>IF(H11="","",H11-AVERAGEIFS(H$4:H$503,$C$4:$C$503,$C11,$E$4:$E$503,"N"))</f>
        <v/>
      </c>
    </row>
    <row r="12">
      <c r="A12" s="46" t="inlineStr">
        <is>
          <t>AFL</t>
        </is>
      </c>
      <c r="B12" s="46" t="inlineStr">
        <is>
          <t>Aflac</t>
        </is>
      </c>
      <c r="C12" s="46" t="inlineStr">
        <is>
          <t>Financials</t>
        </is>
      </c>
      <c r="D12" s="46" t="inlineStr">
        <is>
          <t>Columbus, Georgia</t>
        </is>
      </c>
      <c r="E12" s="46" t="inlineStr">
        <is>
          <t>N</t>
        </is>
      </c>
      <c r="F12" s="71" t="n">
        <v>0.86829</v>
      </c>
      <c r="G12" s="71" t="n">
        <v>0.43099</v>
      </c>
      <c r="H12" s="71" t="n">
        <v>0.4373</v>
      </c>
      <c r="I12" s="54">
        <f>IF(F12="","",F12-AVERAGEIFS(F$4:F$503,$C$4:$C$503,$C12,$E$4:$E$503,"N"))</f>
        <v/>
      </c>
      <c r="J12" s="54">
        <f>IF(G12="","",G12-AVERAGEIFS(G$4:G$503,$C$4:$C$503,$C12,$E$4:$E$503,"N"))</f>
        <v/>
      </c>
      <c r="K12" s="54">
        <f>IF(H12="","",H12-AVERAGEIFS(H$4:H$503,$C$4:$C$503,$C12,$E$4:$E$503,"N"))</f>
        <v/>
      </c>
    </row>
    <row r="13">
      <c r="A13" s="46" t="inlineStr">
        <is>
          <t>A</t>
        </is>
      </c>
      <c r="B13" s="46" t="inlineStr">
        <is>
          <t>Agilent Technologies</t>
        </is>
      </c>
      <c r="C13" s="46" t="inlineStr">
        <is>
          <t>Health Care</t>
        </is>
      </c>
      <c r="D13" s="46" t="inlineStr">
        <is>
          <t>SF Bay Area</t>
        </is>
      </c>
      <c r="E13" s="46" t="inlineStr">
        <is>
          <t>N</t>
        </is>
      </c>
      <c r="F13" s="71" t="n">
        <v>0.16259</v>
      </c>
      <c r="G13" s="71" t="n">
        <v>-0.09694</v>
      </c>
      <c r="H13" s="71" t="n">
        <v>0.25954</v>
      </c>
      <c r="I13" s="54">
        <f>IF(F13="","",F13-AVERAGEIFS(F$4:F$503,$C$4:$C$503,$C13,$E$4:$E$503,"N"))</f>
        <v/>
      </c>
      <c r="J13" s="54">
        <f>IF(G13="","",G13-AVERAGEIFS(G$4:G$503,$C$4:$C$503,$C13,$E$4:$E$503,"N"))</f>
        <v/>
      </c>
      <c r="K13" s="54">
        <f>IF(H13="","",H13-AVERAGEIFS(H$4:H$503,$C$4:$C$503,$C13,$E$4:$E$503,"N"))</f>
        <v/>
      </c>
    </row>
    <row r="14">
      <c r="A14" s="46" t="inlineStr">
        <is>
          <t>APD</t>
        </is>
      </c>
      <c r="B14" s="46" t="inlineStr">
        <is>
          <t>Air Products</t>
        </is>
      </c>
      <c r="C14" s="46" t="inlineStr">
        <is>
          <t>Materials</t>
        </is>
      </c>
      <c r="D14" s="46" t="inlineStr">
        <is>
          <t>Upper Macungie Township, Pennsylvania</t>
        </is>
      </c>
      <c r="E14" s="46" t="inlineStr">
        <is>
          <t>N</t>
        </is>
      </c>
      <c r="F14" s="71" t="n">
        <v>0.12601</v>
      </c>
      <c r="G14" s="71" t="n">
        <v>-0.18851</v>
      </c>
      <c r="H14" s="71" t="n">
        <v>0.31452</v>
      </c>
      <c r="I14" s="54">
        <f>IF(F14="","",F14-AVERAGEIFS(F$4:F$503,$C$4:$C$503,$C14,$E$4:$E$503,"N"))</f>
        <v/>
      </c>
      <c r="J14" s="54">
        <f>IF(G14="","",G14-AVERAGEIFS(G$4:G$503,$C$4:$C$503,$C14,$E$4:$E$503,"N"))</f>
        <v/>
      </c>
      <c r="K14" s="54">
        <f>IF(H14="","",H14-AVERAGEIFS(H$4:H$503,$C$4:$C$503,$C14,$E$4:$E$503,"N"))</f>
        <v/>
      </c>
    </row>
    <row r="15">
      <c r="A15" s="46" t="inlineStr">
        <is>
          <t>ABNB</t>
        </is>
      </c>
      <c r="B15" s="46" t="inlineStr">
        <is>
          <t>Airbnb</t>
        </is>
      </c>
      <c r="C15" s="46" t="inlineStr">
        <is>
          <t>Consumer Discretionary</t>
        </is>
      </c>
      <c r="D15" s="46" t="inlineStr">
        <is>
          <t>SF Bay Area</t>
        </is>
      </c>
      <c r="E15" s="46" t="inlineStr">
        <is>
          <t>N</t>
        </is>
      </c>
      <c r="F15" s="71" t="n">
        <v>-0.01261</v>
      </c>
      <c r="G15" s="71" t="n">
        <v>-0.07689</v>
      </c>
      <c r="H15" s="71" t="n">
        <v>0.06428</v>
      </c>
      <c r="I15" s="54">
        <f>IF(F15="","",F15-AVERAGEIFS(F$4:F$503,$C$4:$C$503,$C15,$E$4:$E$503,"N"))</f>
        <v/>
      </c>
      <c r="J15" s="54">
        <f>IF(G15="","",G15-AVERAGEIFS(G$4:G$503,$C$4:$C$503,$C15,$E$4:$E$503,"N"))</f>
        <v/>
      </c>
      <c r="K15" s="54">
        <f>IF(H15="","",H15-AVERAGEIFS(H$4:H$503,$C$4:$C$503,$C15,$E$4:$E$503,"N"))</f>
        <v/>
      </c>
    </row>
    <row r="16">
      <c r="A16" s="46" t="inlineStr">
        <is>
          <t>AKAM</t>
        </is>
      </c>
      <c r="B16" s="46" t="inlineStr">
        <is>
          <t>Akamai Technologies</t>
        </is>
      </c>
      <c r="C16" s="46" t="inlineStr">
        <is>
          <t>Information Technology</t>
        </is>
      </c>
      <c r="D16" s="46" t="inlineStr">
        <is>
          <t>Boston</t>
        </is>
      </c>
      <c r="E16" s="46" t="inlineStr">
        <is>
          <t>N</t>
        </is>
      </c>
      <c r="F16" s="71" t="n">
        <v>-0.14782</v>
      </c>
      <c r="G16" s="71" t="n">
        <v>-0.04807</v>
      </c>
      <c r="H16" s="71" t="n">
        <v>-0.09975000000000001</v>
      </c>
      <c r="I16" s="54">
        <f>IF(F16="","",F16-AVERAGEIFS(F$4:F$503,$C$4:$C$503,$C16,$E$4:$E$503,"N"))</f>
        <v/>
      </c>
      <c r="J16" s="54">
        <f>IF(G16="","",G16-AVERAGEIFS(G$4:G$503,$C$4:$C$503,$C16,$E$4:$E$503,"N"))</f>
        <v/>
      </c>
      <c r="K16" s="54">
        <f>IF(H16="","",H16-AVERAGEIFS(H$4:H$503,$C$4:$C$503,$C16,$E$4:$E$503,"N"))</f>
        <v/>
      </c>
    </row>
    <row r="17">
      <c r="A17" s="46" t="inlineStr">
        <is>
          <t>ALB</t>
        </is>
      </c>
      <c r="B17" s="46" t="inlineStr">
        <is>
          <t>Albemarle Corporation</t>
        </is>
      </c>
      <c r="C17" s="46" t="inlineStr">
        <is>
          <t>Materials</t>
        </is>
      </c>
      <c r="D17" s="46" t="inlineStr">
        <is>
          <t>Charlotte</t>
        </is>
      </c>
      <c r="E17" s="46" t="inlineStr">
        <is>
          <t>N</t>
        </is>
      </c>
      <c r="F17" s="71" t="n">
        <v>-0.78693</v>
      </c>
      <c r="G17" s="71" t="n">
        <v>-0.67557</v>
      </c>
      <c r="H17" s="71" t="n">
        <v>-0.11136</v>
      </c>
      <c r="I17" s="54">
        <f>IF(F17="","",F17-AVERAGEIFS(F$4:F$503,$C$4:$C$503,$C17,$E$4:$E$503,"N"))</f>
        <v/>
      </c>
      <c r="J17" s="54">
        <f>IF(G17="","",G17-AVERAGEIFS(G$4:G$503,$C$4:$C$503,$C17,$E$4:$E$503,"N"))</f>
        <v/>
      </c>
      <c r="K17" s="54">
        <f>IF(H17="","",H17-AVERAGEIFS(H$4:H$503,$C$4:$C$503,$C17,$E$4:$E$503,"N"))</f>
        <v/>
      </c>
    </row>
    <row r="18">
      <c r="A18" s="46" t="inlineStr">
        <is>
          <t>ARE</t>
        </is>
      </c>
      <c r="B18" s="46" t="inlineStr">
        <is>
          <t>Alexandria Real Estate Equities</t>
        </is>
      </c>
      <c r="C18" s="46" t="inlineStr">
        <is>
          <t>Real Estate</t>
        </is>
      </c>
      <c r="D18" s="46" t="inlineStr">
        <is>
          <t>Los Angeles</t>
        </is>
      </c>
      <c r="E18" s="46" t="inlineStr">
        <is>
          <t>N</t>
        </is>
      </c>
      <c r="F18" s="71" t="n">
        <v>-1.34942</v>
      </c>
      <c r="G18" s="71" t="n">
        <v>-0.4548</v>
      </c>
      <c r="H18" s="71" t="n">
        <v>-0.89462</v>
      </c>
      <c r="I18" s="54">
        <f>IF(F18="","",F18-AVERAGEIFS(F$4:F$503,$C$4:$C$503,$C18,$E$4:$E$503,"N"))</f>
        <v/>
      </c>
      <c r="J18" s="54">
        <f>IF(G18="","",G18-AVERAGEIFS(G$4:G$503,$C$4:$C$503,$C18,$E$4:$E$503,"N"))</f>
        <v/>
      </c>
      <c r="K18" s="54">
        <f>IF(H18="","",H18-AVERAGEIFS(H$4:H$503,$C$4:$C$503,$C18,$E$4:$E$503,"N"))</f>
        <v/>
      </c>
    </row>
    <row r="19">
      <c r="A19" s="46" t="inlineStr">
        <is>
          <t>ALGN</t>
        </is>
      </c>
      <c r="B19" s="46" t="inlineStr">
        <is>
          <t>Align Technology</t>
        </is>
      </c>
      <c r="C19" s="46" t="inlineStr">
        <is>
          <t>Health Care</t>
        </is>
      </c>
      <c r="D19" s="46" t="inlineStr">
        <is>
          <t>Phoenix</t>
        </is>
      </c>
      <c r="E19" s="46" t="inlineStr">
        <is>
          <t>N</t>
        </is>
      </c>
      <c r="F19" s="71" t="n">
        <v>-1.37057</v>
      </c>
      <c r="G19" s="71" t="n">
        <v>-0.65882</v>
      </c>
      <c r="H19" s="71" t="n">
        <v>-0.74778</v>
      </c>
      <c r="I19" s="54">
        <f>IF(F19="","",F19-AVERAGEIFS(F$4:F$503,$C$4:$C$503,$C19,$E$4:$E$503,"N"))</f>
        <v/>
      </c>
      <c r="J19" s="54">
        <f>IF(G19="","",G19-AVERAGEIFS(G$4:G$503,$C$4:$C$503,$C19,$E$4:$E$503,"N"))</f>
        <v/>
      </c>
      <c r="K19" s="54">
        <f>IF(H19="","",H19-AVERAGEIFS(H$4:H$503,$C$4:$C$503,$C19,$E$4:$E$503,"N"))</f>
        <v/>
      </c>
    </row>
    <row r="20">
      <c r="A20" s="46" t="inlineStr">
        <is>
          <t>ALLE</t>
        </is>
      </c>
      <c r="B20" s="46" t="inlineStr">
        <is>
          <t>Allegion</t>
        </is>
      </c>
      <c r="C20" s="46" t="inlineStr">
        <is>
          <t>Industrials</t>
        </is>
      </c>
      <c r="D20" s="46" t="inlineStr">
        <is>
          <t>Dublin, Ireland</t>
        </is>
      </c>
      <c r="E20" s="46" t="inlineStr">
        <is>
          <t>Y</t>
        </is>
      </c>
      <c r="F20" s="71" t="n"/>
      <c r="G20" s="71" t="n"/>
      <c r="H20" s="71" t="n"/>
      <c r="I20" s="54">
        <f>IF(F20="","",F20-AVERAGEIFS(F$4:F$503,$C$4:$C$503,$C20,$E$4:$E$503,"N"))</f>
        <v/>
      </c>
      <c r="J20" s="54">
        <f>IF(G20="","",G20-AVERAGEIFS(G$4:G$503,$C$4:$C$503,$C20,$E$4:$E$503,"N"))</f>
        <v/>
      </c>
      <c r="K20" s="54">
        <f>IF(H20="","",H20-AVERAGEIFS(H$4:H$503,$C$4:$C$503,$C20,$E$4:$E$503,"N"))</f>
        <v/>
      </c>
    </row>
    <row r="21">
      <c r="A21" s="46" t="inlineStr">
        <is>
          <t>LNT</t>
        </is>
      </c>
      <c r="B21" s="46" t="inlineStr">
        <is>
          <t>Alliant Energy</t>
        </is>
      </c>
      <c r="C21" s="46" t="inlineStr">
        <is>
          <t>Utilities</t>
        </is>
      </c>
      <c r="D21" s="46" t="inlineStr">
        <is>
          <t>Madison, Wisconsin</t>
        </is>
      </c>
      <c r="E21" s="46" t="inlineStr">
        <is>
          <t>N</t>
        </is>
      </c>
      <c r="F21" s="71" t="n">
        <v>0.35414</v>
      </c>
      <c r="G21" s="71" t="n">
        <v>-0.08126</v>
      </c>
      <c r="H21" s="71" t="n">
        <v>0.4354</v>
      </c>
      <c r="I21" s="54">
        <f>IF(F21="","",F21-AVERAGEIFS(F$4:F$503,$C$4:$C$503,$C21,$E$4:$E$503,"N"))</f>
        <v/>
      </c>
      <c r="J21" s="54">
        <f>IF(G21="","",G21-AVERAGEIFS(G$4:G$503,$C$4:$C$503,$C21,$E$4:$E$503,"N"))</f>
        <v/>
      </c>
      <c r="K21" s="54">
        <f>IF(H21="","",H21-AVERAGEIFS(H$4:H$503,$C$4:$C$503,$C21,$E$4:$E$503,"N"))</f>
        <v/>
      </c>
    </row>
    <row r="22">
      <c r="A22" s="46" t="inlineStr">
        <is>
          <t>ALL</t>
        </is>
      </c>
      <c r="B22" s="46" t="inlineStr">
        <is>
          <t>Allstate</t>
        </is>
      </c>
      <c r="C22" s="46" t="inlineStr">
        <is>
          <t>Financials</t>
        </is>
      </c>
      <c r="D22" s="46" t="inlineStr">
        <is>
          <t>Chicago</t>
        </is>
      </c>
      <c r="E22" s="46" t="inlineStr">
        <is>
          <t>N</t>
        </is>
      </c>
      <c r="F22" s="71" t="n">
        <v>0.74056</v>
      </c>
      <c r="G22" s="71" t="n">
        <v>0.32834</v>
      </c>
      <c r="H22" s="71" t="n">
        <v>0.41222</v>
      </c>
      <c r="I22" s="54">
        <f>IF(F22="","",F22-AVERAGEIFS(F$4:F$503,$C$4:$C$503,$C22,$E$4:$E$503,"N"))</f>
        <v/>
      </c>
      <c r="J22" s="54">
        <f>IF(G22="","",G22-AVERAGEIFS(G$4:G$503,$C$4:$C$503,$C22,$E$4:$E$503,"N"))</f>
        <v/>
      </c>
      <c r="K22" s="54">
        <f>IF(H22="","",H22-AVERAGEIFS(H$4:H$503,$C$4:$C$503,$C22,$E$4:$E$503,"N"))</f>
        <v/>
      </c>
    </row>
    <row r="23">
      <c r="A23" s="46" t="inlineStr">
        <is>
          <t>GOOGL</t>
        </is>
      </c>
      <c r="B23" s="46" t="inlineStr">
        <is>
          <t>Alphabet Inc. (Class A)</t>
        </is>
      </c>
      <c r="C23" s="46" t="inlineStr">
        <is>
          <t>Communication Services</t>
        </is>
      </c>
      <c r="D23" s="46" t="inlineStr">
        <is>
          <t>SF Bay Area</t>
        </is>
      </c>
      <c r="E23" s="46" t="inlineStr">
        <is>
          <t>N</t>
        </is>
      </c>
      <c r="F23" s="71" t="n">
        <v>0.90927</v>
      </c>
      <c r="G23" s="71" t="n">
        <v>0.08817999999999999</v>
      </c>
      <c r="H23" s="71" t="n">
        <v>0.82109</v>
      </c>
      <c r="I23" s="54">
        <f>IF(F23="","",F23-AVERAGEIFS(F$4:F$503,$C$4:$C$503,$C23,$E$4:$E$503,"N"))</f>
        <v/>
      </c>
      <c r="J23" s="54">
        <f>IF(G23="","",G23-AVERAGEIFS(G$4:G$503,$C$4:$C$503,$C23,$E$4:$E$503,"N"))</f>
        <v/>
      </c>
      <c r="K23" s="54">
        <f>IF(H23="","",H23-AVERAGEIFS(H$4:H$503,$C$4:$C$503,$C23,$E$4:$E$503,"N"))</f>
        <v/>
      </c>
    </row>
    <row r="24">
      <c r="A24" s="46" t="inlineStr">
        <is>
          <t>MO</t>
        </is>
      </c>
      <c r="B24" s="46" t="inlineStr">
        <is>
          <t>Altria</t>
        </is>
      </c>
      <c r="C24" s="46" t="inlineStr">
        <is>
          <t>Consumer Staples</t>
        </is>
      </c>
      <c r="D24" s="46" t="inlineStr">
        <is>
          <t>Richmond, Virginia</t>
        </is>
      </c>
      <c r="E24" s="46" t="inlineStr">
        <is>
          <t>N</t>
        </is>
      </c>
      <c r="F24" s="71" t="n">
        <v>0.7907</v>
      </c>
      <c r="G24" s="71" t="n">
        <v>0.02903</v>
      </c>
      <c r="H24" s="71" t="n">
        <v>0.76167</v>
      </c>
      <c r="I24" s="54">
        <f>IF(F24="","",F24-AVERAGEIFS(F$4:F$503,$C$4:$C$503,$C24,$E$4:$E$503,"N"))</f>
        <v/>
      </c>
      <c r="J24" s="54">
        <f>IF(G24="","",G24-AVERAGEIFS(G$4:G$503,$C$4:$C$503,$C24,$E$4:$E$503,"N"))</f>
        <v/>
      </c>
      <c r="K24" s="54">
        <f>IF(H24="","",H24-AVERAGEIFS(H$4:H$503,$C$4:$C$503,$C24,$E$4:$E$503,"N"))</f>
        <v/>
      </c>
    </row>
    <row r="25">
      <c r="A25" s="46" t="inlineStr">
        <is>
          <t>AMZN</t>
        </is>
      </c>
      <c r="B25" s="46" t="inlineStr">
        <is>
          <t>Amazon</t>
        </is>
      </c>
      <c r="C25" s="46" t="inlineStr">
        <is>
          <t>Consumer Discretionary</t>
        </is>
      </c>
      <c r="D25" s="46" t="inlineStr">
        <is>
          <t>Seattle</t>
        </is>
      </c>
      <c r="E25" s="46" t="inlineStr">
        <is>
          <t>N</t>
        </is>
      </c>
      <c r="F25" s="71" t="n">
        <v>0.3992</v>
      </c>
      <c r="G25" s="71" t="n">
        <v>0.07278999999999999</v>
      </c>
      <c r="H25" s="71" t="n">
        <v>0.32642</v>
      </c>
      <c r="I25" s="54">
        <f>IF(F25="","",F25-AVERAGEIFS(F$4:F$503,$C$4:$C$503,$C25,$E$4:$E$503,"N"))</f>
        <v/>
      </c>
      <c r="J25" s="54">
        <f>IF(G25="","",G25-AVERAGEIFS(G$4:G$503,$C$4:$C$503,$C25,$E$4:$E$503,"N"))</f>
        <v/>
      </c>
      <c r="K25" s="54">
        <f>IF(H25="","",H25-AVERAGEIFS(H$4:H$503,$C$4:$C$503,$C25,$E$4:$E$503,"N"))</f>
        <v/>
      </c>
    </row>
    <row r="26">
      <c r="A26" s="46" t="inlineStr">
        <is>
          <t>AMCR</t>
        </is>
      </c>
      <c r="B26" s="46" t="inlineStr">
        <is>
          <t>Amcor</t>
        </is>
      </c>
      <c r="C26" s="46" t="inlineStr">
        <is>
          <t>Materials</t>
        </is>
      </c>
      <c r="D26" s="46" t="inlineStr">
        <is>
          <t>Warmley, Bristol, United Kingdom</t>
        </is>
      </c>
      <c r="E26" s="46" t="inlineStr">
        <is>
          <t>Y</t>
        </is>
      </c>
      <c r="F26" s="71" t="n"/>
      <c r="G26" s="71" t="n"/>
      <c r="H26" s="71" t="n"/>
      <c r="I26" s="54">
        <f>IF(F26="","",F26-AVERAGEIFS(F$4:F$503,$C$4:$C$503,$C26,$E$4:$E$503,"N"))</f>
        <v/>
      </c>
      <c r="J26" s="54">
        <f>IF(G26="","",G26-AVERAGEIFS(G$4:G$503,$C$4:$C$503,$C26,$E$4:$E$503,"N"))</f>
        <v/>
      </c>
      <c r="K26" s="54">
        <f>IF(H26="","",H26-AVERAGEIFS(H$4:H$503,$C$4:$C$503,$C26,$E$4:$E$503,"N"))</f>
        <v/>
      </c>
    </row>
    <row r="27">
      <c r="A27" s="46" t="inlineStr">
        <is>
          <t>AEE</t>
        </is>
      </c>
      <c r="B27" s="46" t="inlineStr">
        <is>
          <t>Ameren</t>
        </is>
      </c>
      <c r="C27" s="46" t="inlineStr">
        <is>
          <t>Utilities</t>
        </is>
      </c>
      <c r="D27" s="46" t="inlineStr">
        <is>
          <t>St. Louis</t>
        </is>
      </c>
      <c r="E27" s="46" t="inlineStr">
        <is>
          <t>N</t>
        </is>
      </c>
      <c r="F27" s="71" t="n">
        <v>0.37634</v>
      </c>
      <c r="G27" s="71" t="n">
        <v>-0.09476</v>
      </c>
      <c r="H27" s="71" t="n">
        <v>0.47109</v>
      </c>
      <c r="I27" s="54">
        <f>IF(F27="","",F27-AVERAGEIFS(F$4:F$503,$C$4:$C$503,$C27,$E$4:$E$503,"N"))</f>
        <v/>
      </c>
      <c r="J27" s="54">
        <f>IF(G27="","",G27-AVERAGEIFS(G$4:G$503,$C$4:$C$503,$C27,$E$4:$E$503,"N"))</f>
        <v/>
      </c>
      <c r="K27" s="54">
        <f>IF(H27="","",H27-AVERAGEIFS(H$4:H$503,$C$4:$C$503,$C27,$E$4:$E$503,"N"))</f>
        <v/>
      </c>
    </row>
    <row r="28">
      <c r="A28" s="46" t="inlineStr">
        <is>
          <t>AEP</t>
        </is>
      </c>
      <c r="B28" s="46" t="inlineStr">
        <is>
          <t>American Electric Power</t>
        </is>
      </c>
      <c r="C28" s="46" t="inlineStr">
        <is>
          <t>Utilities</t>
        </is>
      </c>
      <c r="D28" s="46" t="inlineStr">
        <is>
          <t>Columbus OH</t>
        </is>
      </c>
      <c r="E28" s="46" t="inlineStr">
        <is>
          <t>N</t>
        </is>
      </c>
      <c r="F28" s="71" t="n">
        <v>0.59244</v>
      </c>
      <c r="G28" s="71" t="n">
        <v>0.04557</v>
      </c>
      <c r="H28" s="71" t="n">
        <v>0.54686</v>
      </c>
      <c r="I28" s="54">
        <f>IF(F28="","",F28-AVERAGEIFS(F$4:F$503,$C$4:$C$503,$C28,$E$4:$E$503,"N"))</f>
        <v/>
      </c>
      <c r="J28" s="54">
        <f>IF(G28="","",G28-AVERAGEIFS(G$4:G$503,$C$4:$C$503,$C28,$E$4:$E$503,"N"))</f>
        <v/>
      </c>
      <c r="K28" s="54">
        <f>IF(H28="","",H28-AVERAGEIFS(H$4:H$503,$C$4:$C$503,$C28,$E$4:$E$503,"N"))</f>
        <v/>
      </c>
    </row>
    <row r="29">
      <c r="A29" s="46" t="inlineStr">
        <is>
          <t>AXP</t>
        </is>
      </c>
      <c r="B29" s="46" t="inlineStr">
        <is>
          <t>American Express</t>
        </is>
      </c>
      <c r="C29" s="46" t="inlineStr">
        <is>
          <t>Financials</t>
        </is>
      </c>
      <c r="D29" s="46" t="inlineStr">
        <is>
          <t>New York</t>
        </is>
      </c>
      <c r="E29" s="46" t="inlineStr">
        <is>
          <t>N</t>
        </is>
      </c>
      <c r="F29" s="71" t="n">
        <v>0.61866</v>
      </c>
      <c r="G29" s="71" t="n">
        <v>0.25054</v>
      </c>
      <c r="H29" s="71" t="n">
        <v>0.36813</v>
      </c>
      <c r="I29" s="54">
        <f>IF(F29="","",F29-AVERAGEIFS(F$4:F$503,$C$4:$C$503,$C29,$E$4:$E$503,"N"))</f>
        <v/>
      </c>
      <c r="J29" s="54">
        <f>IF(G29="","",G29-AVERAGEIFS(G$4:G$503,$C$4:$C$503,$C29,$E$4:$E$503,"N"))</f>
        <v/>
      </c>
      <c r="K29" s="54">
        <f>IF(H29="","",H29-AVERAGEIFS(H$4:H$503,$C$4:$C$503,$C29,$E$4:$E$503,"N"))</f>
        <v/>
      </c>
    </row>
    <row r="30">
      <c r="A30" s="46" t="inlineStr">
        <is>
          <t>AIG</t>
        </is>
      </c>
      <c r="B30" s="46" t="inlineStr">
        <is>
          <t>American International Group</t>
        </is>
      </c>
      <c r="C30" s="46" t="inlineStr">
        <is>
          <t>Financials</t>
        </is>
      </c>
      <c r="D30" s="46" t="inlineStr">
        <is>
          <t>New York</t>
        </is>
      </c>
      <c r="E30" s="46" t="inlineStr">
        <is>
          <t>N</t>
        </is>
      </c>
      <c r="F30" s="71" t="n">
        <v>0.39855</v>
      </c>
      <c r="G30" s="71" t="n">
        <v>0.29399</v>
      </c>
      <c r="H30" s="71" t="n">
        <v>0.10456</v>
      </c>
      <c r="I30" s="54">
        <f>IF(F30="","",F30-AVERAGEIFS(F$4:F$503,$C$4:$C$503,$C30,$E$4:$E$503,"N"))</f>
        <v/>
      </c>
      <c r="J30" s="54">
        <f>IF(G30="","",G30-AVERAGEIFS(G$4:G$503,$C$4:$C$503,$C30,$E$4:$E$503,"N"))</f>
        <v/>
      </c>
      <c r="K30" s="54">
        <f>IF(H30="","",H30-AVERAGEIFS(H$4:H$503,$C$4:$C$503,$C30,$E$4:$E$503,"N"))</f>
        <v/>
      </c>
    </row>
    <row r="31">
      <c r="A31" s="46" t="inlineStr">
        <is>
          <t>AMT</t>
        </is>
      </c>
      <c r="B31" s="46" t="inlineStr">
        <is>
          <t>American Tower</t>
        </is>
      </c>
      <c r="C31" s="46" t="inlineStr">
        <is>
          <t>Real Estate</t>
        </is>
      </c>
      <c r="D31" s="46" t="inlineStr">
        <is>
          <t>Boston</t>
        </is>
      </c>
      <c r="E31" s="46" t="inlineStr">
        <is>
          <t>N</t>
        </is>
      </c>
      <c r="F31" s="71" t="n">
        <v>-0.24394</v>
      </c>
      <c r="G31" s="71" t="n">
        <v>-0.3739</v>
      </c>
      <c r="H31" s="71" t="n">
        <v>0.12995</v>
      </c>
      <c r="I31" s="54">
        <f>IF(F31="","",F31-AVERAGEIFS(F$4:F$503,$C$4:$C$503,$C31,$E$4:$E$503,"N"))</f>
        <v/>
      </c>
      <c r="J31" s="54">
        <f>IF(G31="","",G31-AVERAGEIFS(G$4:G$503,$C$4:$C$503,$C31,$E$4:$E$503,"N"))</f>
        <v/>
      </c>
      <c r="K31" s="54">
        <f>IF(H31="","",H31-AVERAGEIFS(H$4:H$503,$C$4:$C$503,$C31,$E$4:$E$503,"N"))</f>
        <v/>
      </c>
    </row>
    <row r="32">
      <c r="A32" s="46" t="inlineStr">
        <is>
          <t>AWK</t>
        </is>
      </c>
      <c r="B32" s="46" t="inlineStr">
        <is>
          <t>American Water Works</t>
        </is>
      </c>
      <c r="C32" s="46" t="inlineStr">
        <is>
          <t>Utilities</t>
        </is>
      </c>
      <c r="D32" s="46" t="inlineStr">
        <is>
          <t>Philadelphia</t>
        </is>
      </c>
      <c r="E32" s="46" t="inlineStr">
        <is>
          <t>N</t>
        </is>
      </c>
      <c r="F32" s="71" t="n">
        <v>-0.15566</v>
      </c>
      <c r="G32" s="71" t="n">
        <v>-0.36318</v>
      </c>
      <c r="H32" s="71" t="n">
        <v>0.20752</v>
      </c>
      <c r="I32" s="54">
        <f>IF(F32="","",F32-AVERAGEIFS(F$4:F$503,$C$4:$C$503,$C32,$E$4:$E$503,"N"))</f>
        <v/>
      </c>
      <c r="J32" s="54">
        <f>IF(G32="","",G32-AVERAGEIFS(G$4:G$503,$C$4:$C$503,$C32,$E$4:$E$503,"N"))</f>
        <v/>
      </c>
      <c r="K32" s="54">
        <f>IF(H32="","",H32-AVERAGEIFS(H$4:H$503,$C$4:$C$503,$C32,$E$4:$E$503,"N"))</f>
        <v/>
      </c>
    </row>
    <row r="33">
      <c r="A33" s="46" t="inlineStr">
        <is>
          <t>AMP</t>
        </is>
      </c>
      <c r="B33" s="46" t="inlineStr">
        <is>
          <t>Ameriprise Financial</t>
        </is>
      </c>
      <c r="C33" s="46" t="inlineStr">
        <is>
          <t>Financials</t>
        </is>
      </c>
      <c r="D33" s="46" t="inlineStr">
        <is>
          <t>Minneapolis-St. Paul</t>
        </is>
      </c>
      <c r="E33" s="46" t="inlineStr">
        <is>
          <t>N</t>
        </is>
      </c>
      <c r="F33" s="71" t="n">
        <v>0.60968</v>
      </c>
      <c r="G33" s="71" t="n">
        <v>0.38909</v>
      </c>
      <c r="H33" s="71" t="n">
        <v>0.22059</v>
      </c>
      <c r="I33" s="54">
        <f>IF(F33="","",F33-AVERAGEIFS(F$4:F$503,$C$4:$C$503,$C33,$E$4:$E$503,"N"))</f>
        <v/>
      </c>
      <c r="J33" s="54">
        <f>IF(G33="","",G33-AVERAGEIFS(G$4:G$503,$C$4:$C$503,$C33,$E$4:$E$503,"N"))</f>
        <v/>
      </c>
      <c r="K33" s="54">
        <f>IF(H33="","",H33-AVERAGEIFS(H$4:H$503,$C$4:$C$503,$C33,$E$4:$E$503,"N"))</f>
        <v/>
      </c>
    </row>
    <row r="34">
      <c r="A34" s="46" t="inlineStr">
        <is>
          <t>AME</t>
        </is>
      </c>
      <c r="B34" s="46" t="inlineStr">
        <is>
          <t>Ametek</t>
        </is>
      </c>
      <c r="C34" s="46" t="inlineStr">
        <is>
          <t>Industrials</t>
        </is>
      </c>
      <c r="D34" s="46" t="inlineStr">
        <is>
          <t>Philadelphia</t>
        </is>
      </c>
      <c r="E34" s="46" t="inlineStr">
        <is>
          <t>N</t>
        </is>
      </c>
      <c r="F34" s="71" t="n">
        <v>0.68655</v>
      </c>
      <c r="G34" s="71" t="n">
        <v>0.34976</v>
      </c>
      <c r="H34" s="71" t="n">
        <v>0.33679</v>
      </c>
      <c r="I34" s="54">
        <f>IF(F34="","",F34-AVERAGEIFS(F$4:F$503,$C$4:$C$503,$C34,$E$4:$E$503,"N"))</f>
        <v/>
      </c>
      <c r="J34" s="54">
        <f>IF(G34="","",G34-AVERAGEIFS(G$4:G$503,$C$4:$C$503,$C34,$E$4:$E$503,"N"))</f>
        <v/>
      </c>
      <c r="K34" s="54">
        <f>IF(H34="","",H34-AVERAGEIFS(H$4:H$503,$C$4:$C$503,$C34,$E$4:$E$503,"N"))</f>
        <v/>
      </c>
    </row>
    <row r="35">
      <c r="A35" s="46" t="inlineStr">
        <is>
          <t>AMGN</t>
        </is>
      </c>
      <c r="B35" s="46" t="inlineStr">
        <is>
          <t>Amgen</t>
        </is>
      </c>
      <c r="C35" s="46" t="inlineStr">
        <is>
          <t>Health Care</t>
        </is>
      </c>
      <c r="D35" s="46" t="inlineStr">
        <is>
          <t>Los Angeles</t>
        </is>
      </c>
      <c r="E35" s="46" t="inlineStr">
        <is>
          <t>N</t>
        </is>
      </c>
      <c r="F35" s="71" t="n">
        <v>0.87351</v>
      </c>
      <c r="G35" s="71" t="n">
        <v>0.32669</v>
      </c>
      <c r="H35" s="71" t="n">
        <v>0.54682</v>
      </c>
      <c r="I35" s="54">
        <f>IF(F35="","",F35-AVERAGEIFS(F$4:F$503,$C$4:$C$503,$C35,$E$4:$E$503,"N"))</f>
        <v/>
      </c>
      <c r="J35" s="54">
        <f>IF(G35="","",G35-AVERAGEIFS(G$4:G$503,$C$4:$C$503,$C35,$E$4:$E$503,"N"))</f>
        <v/>
      </c>
      <c r="K35" s="54">
        <f>IF(H35="","",H35-AVERAGEIFS(H$4:H$503,$C$4:$C$503,$C35,$E$4:$E$503,"N"))</f>
        <v/>
      </c>
    </row>
    <row r="36">
      <c r="A36" s="46" t="inlineStr">
        <is>
          <t>APH</t>
        </is>
      </c>
      <c r="B36" s="46" t="inlineStr">
        <is>
          <t>Amphenol</t>
        </is>
      </c>
      <c r="C36" s="46" t="inlineStr">
        <is>
          <t>Information Technology</t>
        </is>
      </c>
      <c r="D36" s="46" t="inlineStr">
        <is>
          <t>Wallingford, Connecticut</t>
        </is>
      </c>
      <c r="E36" s="46" t="inlineStr">
        <is>
          <t>N</t>
        </is>
      </c>
      <c r="F36" s="71" t="n">
        <v>1.50147</v>
      </c>
      <c r="G36" s="71" t="n">
        <v>0.40456</v>
      </c>
      <c r="H36" s="71" t="n">
        <v>1.09691</v>
      </c>
      <c r="I36" s="54">
        <f>IF(F36="","",F36-AVERAGEIFS(F$4:F$503,$C$4:$C$503,$C36,$E$4:$E$503,"N"))</f>
        <v/>
      </c>
      <c r="J36" s="54">
        <f>IF(G36="","",G36-AVERAGEIFS(G$4:G$503,$C$4:$C$503,$C36,$E$4:$E$503,"N"))</f>
        <v/>
      </c>
      <c r="K36" s="54">
        <f>IF(H36="","",H36-AVERAGEIFS(H$4:H$503,$C$4:$C$503,$C36,$E$4:$E$503,"N"))</f>
        <v/>
      </c>
    </row>
    <row r="37">
      <c r="A37" s="46" t="inlineStr">
        <is>
          <t>ADI</t>
        </is>
      </c>
      <c r="B37" s="46" t="inlineStr">
        <is>
          <t>Analog Devices</t>
        </is>
      </c>
      <c r="C37" s="46" t="inlineStr">
        <is>
          <t>Information Technology</t>
        </is>
      </c>
      <c r="D37" s="46" t="inlineStr">
        <is>
          <t>Boston</t>
        </is>
      </c>
      <c r="E37" s="46" t="inlineStr">
        <is>
          <t>N</t>
        </is>
      </c>
      <c r="F37" s="71" t="n">
        <v>0.93615</v>
      </c>
      <c r="G37" s="71" t="n">
        <v>0.15189</v>
      </c>
      <c r="H37" s="71" t="n">
        <v>0.78425</v>
      </c>
      <c r="I37" s="54">
        <f>IF(F37="","",F37-AVERAGEIFS(F$4:F$503,$C$4:$C$503,$C37,$E$4:$E$503,"N"))</f>
        <v/>
      </c>
      <c r="J37" s="54">
        <f>IF(G37="","",G37-AVERAGEIFS(G$4:G$503,$C$4:$C$503,$C37,$E$4:$E$503,"N"))</f>
        <v/>
      </c>
      <c r="K37" s="54">
        <f>IF(H37="","",H37-AVERAGEIFS(H$4:H$503,$C$4:$C$503,$C37,$E$4:$E$503,"N"))</f>
        <v/>
      </c>
    </row>
    <row r="38">
      <c r="A38" s="46" t="inlineStr">
        <is>
          <t>AON</t>
        </is>
      </c>
      <c r="B38" s="46" t="inlineStr">
        <is>
          <t>Aon plc</t>
        </is>
      </c>
      <c r="C38" s="46" t="inlineStr">
        <is>
          <t>Financials</t>
        </is>
      </c>
      <c r="D38" s="46" t="inlineStr">
        <is>
          <t>London, United Kingdom</t>
        </is>
      </c>
      <c r="E38" s="46" t="inlineStr">
        <is>
          <t>Y</t>
        </is>
      </c>
      <c r="F38" s="71" t="n"/>
      <c r="G38" s="71" t="n"/>
      <c r="H38" s="71" t="n"/>
      <c r="I38" s="54">
        <f>IF(F38="","",F38-AVERAGEIFS(F$4:F$503,$C$4:$C$503,$C38,$E$4:$E$503,"N"))</f>
        <v/>
      </c>
      <c r="J38" s="54">
        <f>IF(G38="","",G38-AVERAGEIFS(G$4:G$503,$C$4:$C$503,$C38,$E$4:$E$503,"N"))</f>
        <v/>
      </c>
      <c r="K38" s="54">
        <f>IF(H38="","",H38-AVERAGEIFS(H$4:H$503,$C$4:$C$503,$C38,$E$4:$E$503,"N"))</f>
        <v/>
      </c>
    </row>
    <row r="39">
      <c r="A39" s="46" t="inlineStr">
        <is>
          <t>APA</t>
        </is>
      </c>
      <c r="B39" s="46" t="inlineStr">
        <is>
          <t>APA Corporation</t>
        </is>
      </c>
      <c r="C39" s="46" t="inlineStr">
        <is>
          <t>Energy</t>
        </is>
      </c>
      <c r="D39" s="46" t="inlineStr">
        <is>
          <t>Houston</t>
        </is>
      </c>
      <c r="E39" s="46" t="inlineStr">
        <is>
          <t>N</t>
        </is>
      </c>
      <c r="F39" s="71" t="n">
        <v>0.73716</v>
      </c>
      <c r="G39" s="71" t="n">
        <v>0.26015</v>
      </c>
      <c r="H39" s="71" t="n">
        <v>0.47701</v>
      </c>
      <c r="I39" s="54">
        <f>IF(F39="","",F39-AVERAGEIFS(F$4:F$503,$C$4:$C$503,$C39,$E$4:$E$503,"N"))</f>
        <v/>
      </c>
      <c r="J39" s="54">
        <f>IF(G39="","",G39-AVERAGEIFS(G$4:G$503,$C$4:$C$503,$C39,$E$4:$E$503,"N"))</f>
        <v/>
      </c>
      <c r="K39" s="54">
        <f>IF(H39="","",H39-AVERAGEIFS(H$4:H$503,$C$4:$C$503,$C39,$E$4:$E$503,"N"))</f>
        <v/>
      </c>
    </row>
    <row r="40">
      <c r="A40" s="46" t="inlineStr">
        <is>
          <t>APO</t>
        </is>
      </c>
      <c r="B40" s="46" t="inlineStr">
        <is>
          <t>Apollo Global Management</t>
        </is>
      </c>
      <c r="C40" s="46" t="inlineStr">
        <is>
          <t>Financials</t>
        </is>
      </c>
      <c r="D40" s="46" t="inlineStr">
        <is>
          <t>New York</t>
        </is>
      </c>
      <c r="E40" s="46" t="inlineStr">
        <is>
          <t>N</t>
        </is>
      </c>
      <c r="F40" s="71" t="n">
        <v>0.61672</v>
      </c>
      <c r="G40" s="71" t="n">
        <v>0.52893</v>
      </c>
      <c r="H40" s="71" t="n">
        <v>0.08779000000000001</v>
      </c>
      <c r="I40" s="54">
        <f>IF(F40="","",F40-AVERAGEIFS(F$4:F$503,$C$4:$C$503,$C40,$E$4:$E$503,"N"))</f>
        <v/>
      </c>
      <c r="J40" s="54">
        <f>IF(G40="","",G40-AVERAGEIFS(G$4:G$503,$C$4:$C$503,$C40,$E$4:$E$503,"N"))</f>
        <v/>
      </c>
      <c r="K40" s="54">
        <f>IF(H40="","",H40-AVERAGEIFS(H$4:H$503,$C$4:$C$503,$C40,$E$4:$E$503,"N"))</f>
        <v/>
      </c>
    </row>
    <row r="41">
      <c r="A41" s="46" t="inlineStr">
        <is>
          <t>AAPL</t>
        </is>
      </c>
      <c r="B41" s="46" t="inlineStr">
        <is>
          <t>Apple Inc.</t>
        </is>
      </c>
      <c r="C41" s="46" t="inlineStr">
        <is>
          <t>Information Technology</t>
        </is>
      </c>
      <c r="D41" s="46" t="inlineStr">
        <is>
          <t>SF Bay Area</t>
        </is>
      </c>
      <c r="E41" s="46" t="inlineStr">
        <is>
          <t>N</t>
        </is>
      </c>
      <c r="F41" s="71" t="n">
        <v>0.88692</v>
      </c>
      <c r="G41" s="71" t="n">
        <v>0.17061</v>
      </c>
      <c r="H41" s="71" t="n">
        <v>0.71631</v>
      </c>
      <c r="I41" s="54">
        <f>IF(F41="","",F41-AVERAGEIFS(F$4:F$503,$C$4:$C$503,$C41,$E$4:$E$503,"N"))</f>
        <v/>
      </c>
      <c r="J41" s="54">
        <f>IF(G41="","",G41-AVERAGEIFS(G$4:G$503,$C$4:$C$503,$C41,$E$4:$E$503,"N"))</f>
        <v/>
      </c>
      <c r="K41" s="54">
        <f>IF(H41="","",H41-AVERAGEIFS(H$4:H$503,$C$4:$C$503,$C41,$E$4:$E$503,"N"))</f>
        <v/>
      </c>
    </row>
    <row r="42">
      <c r="A42" s="46" t="inlineStr">
        <is>
          <t>AMAT</t>
        </is>
      </c>
      <c r="B42" s="46" t="inlineStr">
        <is>
          <t>Applied Materials</t>
        </is>
      </c>
      <c r="C42" s="46" t="inlineStr">
        <is>
          <t>Information Technology</t>
        </is>
      </c>
      <c r="D42" s="46" t="inlineStr">
        <is>
          <t>SF Bay Area</t>
        </is>
      </c>
      <c r="E42" s="46" t="inlineStr">
        <is>
          <t>N</t>
        </is>
      </c>
      <c r="F42" s="71" t="n">
        <v>1.2634</v>
      </c>
      <c r="G42" s="71" t="n">
        <v>0.4867</v>
      </c>
      <c r="H42" s="71" t="n">
        <v>0.77671</v>
      </c>
      <c r="I42" s="54">
        <f>IF(F42="","",F42-AVERAGEIFS(F$4:F$503,$C$4:$C$503,$C42,$E$4:$E$503,"N"))</f>
        <v/>
      </c>
      <c r="J42" s="54">
        <f>IF(G42="","",G42-AVERAGEIFS(G$4:G$503,$C$4:$C$503,$C42,$E$4:$E$503,"N"))</f>
        <v/>
      </c>
      <c r="K42" s="54">
        <f>IF(H42="","",H42-AVERAGEIFS(H$4:H$503,$C$4:$C$503,$C42,$E$4:$E$503,"N"))</f>
        <v/>
      </c>
    </row>
    <row r="43">
      <c r="A43" s="46" t="inlineStr">
        <is>
          <t>APP</t>
        </is>
      </c>
      <c r="B43" s="46" t="inlineStr">
        <is>
          <t>AppLovin</t>
        </is>
      </c>
      <c r="C43" s="46" t="inlineStr">
        <is>
          <t>Communication Services</t>
        </is>
      </c>
      <c r="D43" s="46" t="inlineStr">
        <is>
          <t>SF Bay Area</t>
        </is>
      </c>
      <c r="E43" s="46" t="inlineStr">
        <is>
          <t>N</t>
        </is>
      </c>
      <c r="F43" s="71" t="n">
        <v>1.04902</v>
      </c>
      <c r="G43" s="71" t="n">
        <v>-0.23895</v>
      </c>
      <c r="H43" s="71" t="n">
        <v>1.28797</v>
      </c>
      <c r="I43" s="54">
        <f>IF(F43="","",F43-AVERAGEIFS(F$4:F$503,$C$4:$C$503,$C43,$E$4:$E$503,"N"))</f>
        <v/>
      </c>
      <c r="J43" s="54">
        <f>IF(G43="","",G43-AVERAGEIFS(G$4:G$503,$C$4:$C$503,$C43,$E$4:$E$503,"N"))</f>
        <v/>
      </c>
      <c r="K43" s="54">
        <f>IF(H43="","",H43-AVERAGEIFS(H$4:H$503,$C$4:$C$503,$C43,$E$4:$E$503,"N"))</f>
        <v/>
      </c>
    </row>
    <row r="44">
      <c r="A44" s="46" t="inlineStr">
        <is>
          <t>APTV</t>
        </is>
      </c>
      <c r="B44" s="46" t="inlineStr">
        <is>
          <t>Aptiv</t>
        </is>
      </c>
      <c r="C44" s="46" t="inlineStr">
        <is>
          <t>Consumer Discretionary</t>
        </is>
      </c>
      <c r="D44" s="46" t="inlineStr">
        <is>
          <t>Schaffhausen, Switzerland</t>
        </is>
      </c>
      <c r="E44" s="46" t="inlineStr">
        <is>
          <t>Y</t>
        </is>
      </c>
      <c r="F44" s="71" t="n"/>
      <c r="G44" s="71" t="n"/>
      <c r="H44" s="71" t="n"/>
      <c r="I44" s="54">
        <f>IF(F44="","",F44-AVERAGEIFS(F$4:F$503,$C$4:$C$503,$C44,$E$4:$E$503,"N"))</f>
        <v/>
      </c>
      <c r="J44" s="54">
        <f>IF(G44="","",G44-AVERAGEIFS(G$4:G$503,$C$4:$C$503,$C44,$E$4:$E$503,"N"))</f>
        <v/>
      </c>
      <c r="K44" s="54">
        <f>IF(H44="","",H44-AVERAGEIFS(H$4:H$503,$C$4:$C$503,$C44,$E$4:$E$503,"N"))</f>
        <v/>
      </c>
    </row>
    <row r="45">
      <c r="A45" s="46" t="inlineStr">
        <is>
          <t>ACGL</t>
        </is>
      </c>
      <c r="B45" s="46" t="inlineStr">
        <is>
          <t>Arch Capital Group</t>
        </is>
      </c>
      <c r="C45" s="46" t="inlineStr">
        <is>
          <t>Financials</t>
        </is>
      </c>
      <c r="D45" s="46" t="inlineStr">
        <is>
          <t>Hamilton, Bermuda</t>
        </is>
      </c>
      <c r="E45" s="46" t="inlineStr">
        <is>
          <t>Y</t>
        </is>
      </c>
      <c r="F45" s="71" t="n"/>
      <c r="G45" s="71" t="n"/>
      <c r="H45" s="71" t="n"/>
      <c r="I45" s="54">
        <f>IF(F45="","",F45-AVERAGEIFS(F$4:F$503,$C$4:$C$503,$C45,$E$4:$E$503,"N"))</f>
        <v/>
      </c>
      <c r="J45" s="54">
        <f>IF(G45="","",G45-AVERAGEIFS(G$4:G$503,$C$4:$C$503,$C45,$E$4:$E$503,"N"))</f>
        <v/>
      </c>
      <c r="K45" s="54">
        <f>IF(H45="","",H45-AVERAGEIFS(H$4:H$503,$C$4:$C$503,$C45,$E$4:$E$503,"N"))</f>
        <v/>
      </c>
    </row>
    <row r="46">
      <c r="A46" s="46" t="inlineStr">
        <is>
          <t>ADM</t>
        </is>
      </c>
      <c r="B46" s="46" t="inlineStr">
        <is>
          <t>Archer Daniels Midland</t>
        </is>
      </c>
      <c r="C46" s="46" t="inlineStr">
        <is>
          <t>Consumer Staples</t>
        </is>
      </c>
      <c r="D46" s="46" t="inlineStr">
        <is>
          <t>Chicago</t>
        </is>
      </c>
      <c r="E46" s="46" t="inlineStr">
        <is>
          <t>N</t>
        </is>
      </c>
      <c r="F46" s="71" t="n">
        <v>0.40978</v>
      </c>
      <c r="G46" s="71" t="n">
        <v>-0.00263</v>
      </c>
      <c r="H46" s="71" t="n">
        <v>0.41241</v>
      </c>
      <c r="I46" s="54">
        <f>IF(F46="","",F46-AVERAGEIFS(F$4:F$503,$C$4:$C$503,$C46,$E$4:$E$503,"N"))</f>
        <v/>
      </c>
      <c r="J46" s="54">
        <f>IF(G46="","",G46-AVERAGEIFS(G$4:G$503,$C$4:$C$503,$C46,$E$4:$E$503,"N"))</f>
        <v/>
      </c>
      <c r="K46" s="54">
        <f>IF(H46="","",H46-AVERAGEIFS(H$4:H$503,$C$4:$C$503,$C46,$E$4:$E$503,"N"))</f>
        <v/>
      </c>
    </row>
    <row r="47">
      <c r="A47" s="46" t="inlineStr">
        <is>
          <t>ARES</t>
        </is>
      </c>
      <c r="B47" s="46" t="inlineStr">
        <is>
          <t>Ares Management</t>
        </is>
      </c>
      <c r="C47" s="46" t="inlineStr">
        <is>
          <t>Financials</t>
        </is>
      </c>
      <c r="D47" s="46" t="inlineStr">
        <is>
          <t>Los Angeles, California</t>
        </is>
      </c>
      <c r="E47" s="46" t="inlineStr">
        <is>
          <t>N</t>
        </is>
      </c>
      <c r="F47" s="71" t="n">
        <v>0.54325</v>
      </c>
      <c r="G47" s="71" t="n">
        <v>0.6150600000000001</v>
      </c>
      <c r="H47" s="71" t="n">
        <v>-0.0718</v>
      </c>
      <c r="I47" s="54">
        <f>IF(F47="","",F47-AVERAGEIFS(F$4:F$503,$C$4:$C$503,$C47,$E$4:$E$503,"N"))</f>
        <v/>
      </c>
      <c r="J47" s="54">
        <f>IF(G47="","",G47-AVERAGEIFS(G$4:G$503,$C$4:$C$503,$C47,$E$4:$E$503,"N"))</f>
        <v/>
      </c>
      <c r="K47" s="54">
        <f>IF(H47="","",H47-AVERAGEIFS(H$4:H$503,$C$4:$C$503,$C47,$E$4:$E$503,"N"))</f>
        <v/>
      </c>
    </row>
    <row r="48">
      <c r="A48" s="46" t="inlineStr">
        <is>
          <t>ANET</t>
        </is>
      </c>
      <c r="B48" s="46" t="inlineStr">
        <is>
          <t>Arista Networks</t>
        </is>
      </c>
      <c r="C48" s="46" t="inlineStr">
        <is>
          <t>Information Technology</t>
        </is>
      </c>
      <c r="D48" s="46" t="inlineStr">
        <is>
          <t>SF Bay Area</t>
        </is>
      </c>
      <c r="E48" s="46" t="inlineStr">
        <is>
          <t>N</t>
        </is>
      </c>
      <c r="F48" s="71" t="n">
        <v>2.08216</v>
      </c>
      <c r="G48" s="71" t="n">
        <v>0.99195</v>
      </c>
      <c r="H48" s="71" t="n">
        <v>1.0902</v>
      </c>
      <c r="I48" s="54">
        <f>IF(F48="","",F48-AVERAGEIFS(F$4:F$503,$C$4:$C$503,$C48,$E$4:$E$503,"N"))</f>
        <v/>
      </c>
      <c r="J48" s="54">
        <f>IF(G48="","",G48-AVERAGEIFS(G$4:G$503,$C$4:$C$503,$C48,$E$4:$E$503,"N"))</f>
        <v/>
      </c>
      <c r="K48" s="54">
        <f>IF(H48="","",H48-AVERAGEIFS(H$4:H$503,$C$4:$C$503,$C48,$E$4:$E$503,"N"))</f>
        <v/>
      </c>
    </row>
    <row r="49">
      <c r="A49" s="46" t="inlineStr">
        <is>
          <t>AJG</t>
        </is>
      </c>
      <c r="B49" s="46" t="inlineStr">
        <is>
          <t>Arthur J. Gallagher &amp; Co.</t>
        </is>
      </c>
      <c r="C49" s="46" t="inlineStr">
        <is>
          <t>Financials</t>
        </is>
      </c>
      <c r="D49" s="46" t="inlineStr">
        <is>
          <t>Chicago</t>
        </is>
      </c>
      <c r="E49" s="46" t="inlineStr">
        <is>
          <t>N</t>
        </is>
      </c>
      <c r="F49" s="71" t="n">
        <v>0.42687</v>
      </c>
      <c r="G49" s="71" t="n">
        <v>0.37876</v>
      </c>
      <c r="H49" s="71" t="n">
        <v>0.04811</v>
      </c>
      <c r="I49" s="54">
        <f>IF(F49="","",F49-AVERAGEIFS(F$4:F$503,$C$4:$C$503,$C49,$E$4:$E$503,"N"))</f>
        <v/>
      </c>
      <c r="J49" s="54">
        <f>IF(G49="","",G49-AVERAGEIFS(G$4:G$503,$C$4:$C$503,$C49,$E$4:$E$503,"N"))</f>
        <v/>
      </c>
      <c r="K49" s="54">
        <f>IF(H49="","",H49-AVERAGEIFS(H$4:H$503,$C$4:$C$503,$C49,$E$4:$E$503,"N"))</f>
        <v/>
      </c>
    </row>
    <row r="50">
      <c r="A50" s="46" t="inlineStr">
        <is>
          <t>AIZ</t>
        </is>
      </c>
      <c r="B50" s="46" t="inlineStr">
        <is>
          <t>Assurant</t>
        </is>
      </c>
      <c r="C50" s="46" t="inlineStr">
        <is>
          <t>Financials</t>
        </is>
      </c>
      <c r="D50" s="46" t="inlineStr">
        <is>
          <t>Atlanta</t>
        </is>
      </c>
      <c r="E50" s="46" t="inlineStr">
        <is>
          <t>N</t>
        </is>
      </c>
      <c r="F50" s="71" t="n">
        <v>0.6148</v>
      </c>
      <c r="G50" s="71" t="n">
        <v>0.09823999999999999</v>
      </c>
      <c r="H50" s="71" t="n">
        <v>0.51657</v>
      </c>
      <c r="I50" s="54">
        <f>IF(F50="","",F50-AVERAGEIFS(F$4:F$503,$C$4:$C$503,$C50,$E$4:$E$503,"N"))</f>
        <v/>
      </c>
      <c r="J50" s="54">
        <f>IF(G50="","",G50-AVERAGEIFS(G$4:G$503,$C$4:$C$503,$C50,$E$4:$E$503,"N"))</f>
        <v/>
      </c>
      <c r="K50" s="54">
        <f>IF(H50="","",H50-AVERAGEIFS(H$4:H$503,$C$4:$C$503,$C50,$E$4:$E$503,"N"))</f>
        <v/>
      </c>
    </row>
    <row r="51">
      <c r="A51" s="46" t="inlineStr">
        <is>
          <t>T</t>
        </is>
      </c>
      <c r="B51" s="46" t="inlineStr">
        <is>
          <t>AT&amp;T</t>
        </is>
      </c>
      <c r="C51" s="46" t="inlineStr">
        <is>
          <t>Communication Services</t>
        </is>
      </c>
      <c r="D51" s="46" t="inlineStr">
        <is>
          <t>Dallas-Fort Worth</t>
        </is>
      </c>
      <c r="E51" s="46" t="inlineStr">
        <is>
          <t>N</t>
        </is>
      </c>
      <c r="F51" s="71" t="n">
        <v>0.45924</v>
      </c>
      <c r="G51" s="71" t="n">
        <v>-0.01832</v>
      </c>
      <c r="H51" s="71" t="n">
        <v>0.47755</v>
      </c>
      <c r="I51" s="54">
        <f>IF(F51="","",F51-AVERAGEIFS(F$4:F$503,$C$4:$C$503,$C51,$E$4:$E$503,"N"))</f>
        <v/>
      </c>
      <c r="J51" s="54">
        <f>IF(G51="","",G51-AVERAGEIFS(G$4:G$503,$C$4:$C$503,$C51,$E$4:$E$503,"N"))</f>
        <v/>
      </c>
      <c r="K51" s="54">
        <f>IF(H51="","",H51-AVERAGEIFS(H$4:H$503,$C$4:$C$503,$C51,$E$4:$E$503,"N"))</f>
        <v/>
      </c>
    </row>
    <row r="52">
      <c r="A52" s="46" t="inlineStr">
        <is>
          <t>ATO</t>
        </is>
      </c>
      <c r="B52" s="46" t="inlineStr">
        <is>
          <t>Atmos Energy</t>
        </is>
      </c>
      <c r="C52" s="46" t="inlineStr">
        <is>
          <t>Utilities</t>
        </is>
      </c>
      <c r="D52" s="46" t="inlineStr">
        <is>
          <t>Dallas-Fort Worth</t>
        </is>
      </c>
      <c r="E52" s="46" t="inlineStr">
        <is>
          <t>N</t>
        </is>
      </c>
      <c r="F52" s="71" t="n">
        <v>0.69057</v>
      </c>
      <c r="G52" s="71" t="n">
        <v>0.25394</v>
      </c>
      <c r="H52" s="71" t="n">
        <v>0.43663</v>
      </c>
      <c r="I52" s="54">
        <f>IF(F52="","",F52-AVERAGEIFS(F$4:F$503,$C$4:$C$503,$C52,$E$4:$E$503,"N"))</f>
        <v/>
      </c>
      <c r="J52" s="54">
        <f>IF(G52="","",G52-AVERAGEIFS(G$4:G$503,$C$4:$C$503,$C52,$E$4:$E$503,"N"))</f>
        <v/>
      </c>
      <c r="K52" s="54">
        <f>IF(H52="","",H52-AVERAGEIFS(H$4:H$503,$C$4:$C$503,$C52,$E$4:$E$503,"N"))</f>
        <v/>
      </c>
    </row>
    <row r="53">
      <c r="A53" s="46" t="inlineStr">
        <is>
          <t>ADSK</t>
        </is>
      </c>
      <c r="B53" s="46" t="inlineStr">
        <is>
          <t>Autodesk</t>
        </is>
      </c>
      <c r="C53" s="46" t="inlineStr">
        <is>
          <t>Information Technology</t>
        </is>
      </c>
      <c r="D53" s="46" t="inlineStr">
        <is>
          <t>SF Bay Area</t>
        </is>
      </c>
      <c r="E53" s="46" t="inlineStr">
        <is>
          <t>N</t>
        </is>
      </c>
      <c r="F53" s="71" t="n">
        <v>-0.23095</v>
      </c>
      <c r="G53" s="71" t="n">
        <v>-0.24358</v>
      </c>
      <c r="H53" s="71" t="n">
        <v>0.01263</v>
      </c>
      <c r="I53" s="54">
        <f>IF(F53="","",F53-AVERAGEIFS(F$4:F$503,$C$4:$C$503,$C53,$E$4:$E$503,"N"))</f>
        <v/>
      </c>
      <c r="J53" s="54">
        <f>IF(G53="","",G53-AVERAGEIFS(G$4:G$503,$C$4:$C$503,$C53,$E$4:$E$503,"N"))</f>
        <v/>
      </c>
      <c r="K53" s="54">
        <f>IF(H53="","",H53-AVERAGEIFS(H$4:H$503,$C$4:$C$503,$C53,$E$4:$E$503,"N"))</f>
        <v/>
      </c>
    </row>
    <row r="54">
      <c r="A54" s="46" t="inlineStr">
        <is>
          <t>ADP</t>
        </is>
      </c>
      <c r="B54" s="46" t="inlineStr">
        <is>
          <t>Automatic Data Processing</t>
        </is>
      </c>
      <c r="C54" s="46" t="inlineStr">
        <is>
          <t>Industrials</t>
        </is>
      </c>
      <c r="D54" s="46" t="inlineStr">
        <is>
          <t>New York</t>
        </is>
      </c>
      <c r="E54" s="46" t="inlineStr">
        <is>
          <t>N</t>
        </is>
      </c>
      <c r="F54" s="71" t="n">
        <v>0.38632</v>
      </c>
      <c r="G54" s="71" t="n">
        <v>0.18837</v>
      </c>
      <c r="H54" s="71" t="n">
        <v>0.19795</v>
      </c>
      <c r="I54" s="54">
        <f>IF(F54="","",F54-AVERAGEIFS(F$4:F$503,$C$4:$C$503,$C54,$E$4:$E$503,"N"))</f>
        <v/>
      </c>
      <c r="J54" s="54">
        <f>IF(G54="","",G54-AVERAGEIFS(G$4:G$503,$C$4:$C$503,$C54,$E$4:$E$503,"N"))</f>
        <v/>
      </c>
      <c r="K54" s="54">
        <f>IF(H54="","",H54-AVERAGEIFS(H$4:H$503,$C$4:$C$503,$C54,$E$4:$E$503,"N"))</f>
        <v/>
      </c>
    </row>
    <row r="55">
      <c r="A55" s="46" t="inlineStr">
        <is>
          <t>AZO</t>
        </is>
      </c>
      <c r="B55" s="46" t="inlineStr">
        <is>
          <t>AutoZone</t>
        </is>
      </c>
      <c r="C55" s="46" t="inlineStr">
        <is>
          <t>Consumer Discretionary</t>
        </is>
      </c>
      <c r="D55" s="46" t="inlineStr">
        <is>
          <t>Memphis, Tennessee</t>
        </is>
      </c>
      <c r="E55" s="46" t="inlineStr">
        <is>
          <t>N</t>
        </is>
      </c>
      <c r="F55" s="71" t="n">
        <v>0.51711</v>
      </c>
      <c r="G55" s="71" t="n">
        <v>0.51664</v>
      </c>
      <c r="H55" s="71" t="n">
        <v>0.00046</v>
      </c>
      <c r="I55" s="54">
        <f>IF(F55="","",F55-AVERAGEIFS(F$4:F$503,$C$4:$C$503,$C55,$E$4:$E$503,"N"))</f>
        <v/>
      </c>
      <c r="J55" s="54">
        <f>IF(G55="","",G55-AVERAGEIFS(G$4:G$503,$C$4:$C$503,$C55,$E$4:$E$503,"N"))</f>
        <v/>
      </c>
      <c r="K55" s="54">
        <f>IF(H55="","",H55-AVERAGEIFS(H$4:H$503,$C$4:$C$503,$C55,$E$4:$E$503,"N"))</f>
        <v/>
      </c>
    </row>
    <row r="56">
      <c r="A56" s="46" t="inlineStr">
        <is>
          <t>AVY</t>
        </is>
      </c>
      <c r="B56" s="46" t="inlineStr">
        <is>
          <t>Avery Dennison</t>
        </is>
      </c>
      <c r="C56" s="46" t="inlineStr">
        <is>
          <t>Materials</t>
        </is>
      </c>
      <c r="D56" s="46" t="inlineStr">
        <is>
          <t>Cleveland</t>
        </is>
      </c>
      <c r="E56" s="46" t="inlineStr">
        <is>
          <t>N</t>
        </is>
      </c>
      <c r="F56" s="71" t="n">
        <v>-0.10833</v>
      </c>
      <c r="G56" s="71" t="n">
        <v>0.04693</v>
      </c>
      <c r="H56" s="71" t="n">
        <v>-0.15526</v>
      </c>
      <c r="I56" s="54">
        <f>IF(F56="","",F56-AVERAGEIFS(F$4:F$503,$C$4:$C$503,$C56,$E$4:$E$503,"N"))</f>
        <v/>
      </c>
      <c r="J56" s="54">
        <f>IF(G56="","",G56-AVERAGEIFS(G$4:G$503,$C$4:$C$503,$C56,$E$4:$E$503,"N"))</f>
        <v/>
      </c>
      <c r="K56" s="54">
        <f>IF(H56="","",H56-AVERAGEIFS(H$4:H$503,$C$4:$C$503,$C56,$E$4:$E$503,"N"))</f>
        <v/>
      </c>
    </row>
    <row r="57">
      <c r="A57" s="46" t="inlineStr">
        <is>
          <t>AXON</t>
        </is>
      </c>
      <c r="B57" s="46" t="inlineStr">
        <is>
          <t>Axon Enterprise</t>
        </is>
      </c>
      <c r="C57" s="46" t="inlineStr">
        <is>
          <t>Industrials</t>
        </is>
      </c>
      <c r="D57" s="46" t="inlineStr">
        <is>
          <t>Phoenix</t>
        </is>
      </c>
      <c r="E57" s="46" t="inlineStr">
        <is>
          <t>N</t>
        </is>
      </c>
      <c r="F57" s="71" t="n">
        <v>0.83085</v>
      </c>
      <c r="G57" s="71" t="n">
        <v>0.52337</v>
      </c>
      <c r="H57" s="71" t="n">
        <v>0.30748</v>
      </c>
      <c r="I57" s="54">
        <f>IF(F57="","",F57-AVERAGEIFS(F$4:F$503,$C$4:$C$503,$C57,$E$4:$E$503,"N"))</f>
        <v/>
      </c>
      <c r="J57" s="54">
        <f>IF(G57="","",G57-AVERAGEIFS(G$4:G$503,$C$4:$C$503,$C57,$E$4:$E$503,"N"))</f>
        <v/>
      </c>
      <c r="K57" s="54">
        <f>IF(H57="","",H57-AVERAGEIFS(H$4:H$503,$C$4:$C$503,$C57,$E$4:$E$503,"N"))</f>
        <v/>
      </c>
    </row>
    <row r="58">
      <c r="A58" s="46" t="inlineStr">
        <is>
          <t>BKR</t>
        </is>
      </c>
      <c r="B58" s="46" t="inlineStr">
        <is>
          <t>Baker Hughes</t>
        </is>
      </c>
      <c r="C58" s="46" t="inlineStr">
        <is>
          <t>Energy</t>
        </is>
      </c>
      <c r="D58" s="46" t="inlineStr">
        <is>
          <t>Houston</t>
        </is>
      </c>
      <c r="E58" s="46" t="inlineStr">
        <is>
          <t>N</t>
        </is>
      </c>
      <c r="F58" s="71" t="n">
        <v>0.83707</v>
      </c>
      <c r="G58" s="71" t="n">
        <v>0.2417</v>
      </c>
      <c r="H58" s="71" t="n">
        <v>0.59538</v>
      </c>
      <c r="I58" s="54">
        <f>IF(F58="","",F58-AVERAGEIFS(F$4:F$503,$C$4:$C$503,$C58,$E$4:$E$503,"N"))</f>
        <v/>
      </c>
      <c r="J58" s="54">
        <f>IF(G58="","",G58-AVERAGEIFS(G$4:G$503,$C$4:$C$503,$C58,$E$4:$E$503,"N"))</f>
        <v/>
      </c>
      <c r="K58" s="54">
        <f>IF(H58="","",H58-AVERAGEIFS(H$4:H$503,$C$4:$C$503,$C58,$E$4:$E$503,"N"))</f>
        <v/>
      </c>
    </row>
    <row r="59">
      <c r="A59" s="46" t="inlineStr">
        <is>
          <t>BALL</t>
        </is>
      </c>
      <c r="B59" s="46" t="inlineStr">
        <is>
          <t>Ball Corporation</t>
        </is>
      </c>
      <c r="C59" s="46" t="inlineStr">
        <is>
          <t>Materials</t>
        </is>
      </c>
      <c r="D59" s="46" t="inlineStr">
        <is>
          <t>Denver</t>
        </is>
      </c>
      <c r="E59" s="46" t="inlineStr">
        <is>
          <t>N</t>
        </is>
      </c>
      <c r="F59" s="71" t="n">
        <v>-0.34602</v>
      </c>
      <c r="G59" s="71" t="n">
        <v>-0.3267</v>
      </c>
      <c r="H59" s="71" t="n">
        <v>-0.01933</v>
      </c>
      <c r="I59" s="54">
        <f>IF(F59="","",F59-AVERAGEIFS(F$4:F$503,$C$4:$C$503,$C59,$E$4:$E$503,"N"))</f>
        <v/>
      </c>
      <c r="J59" s="54">
        <f>IF(G59="","",G59-AVERAGEIFS(G$4:G$503,$C$4:$C$503,$C59,$E$4:$E$503,"N"))</f>
        <v/>
      </c>
      <c r="K59" s="54">
        <f>IF(H59="","",H59-AVERAGEIFS(H$4:H$503,$C$4:$C$503,$C59,$E$4:$E$503,"N"))</f>
        <v/>
      </c>
    </row>
    <row r="60">
      <c r="A60" s="46" t="inlineStr">
        <is>
          <t>BAC</t>
        </is>
      </c>
      <c r="B60" s="46" t="inlineStr">
        <is>
          <t>Bank of America</t>
        </is>
      </c>
      <c r="C60" s="46" t="inlineStr">
        <is>
          <t>Financials</t>
        </is>
      </c>
      <c r="D60" s="46" t="inlineStr">
        <is>
          <t>Charlotte</t>
        </is>
      </c>
      <c r="E60" s="46" t="inlineStr">
        <is>
          <t>N</t>
        </is>
      </c>
      <c r="F60" s="71" t="n">
        <v>0.22521</v>
      </c>
      <c r="G60" s="71" t="n">
        <v>-0.22499</v>
      </c>
      <c r="H60" s="71" t="n">
        <v>0.45019</v>
      </c>
      <c r="I60" s="54">
        <f>IF(F60="","",F60-AVERAGEIFS(F$4:F$503,$C$4:$C$503,$C60,$E$4:$E$503,"N"))</f>
        <v/>
      </c>
      <c r="J60" s="54">
        <f>IF(G60="","",G60-AVERAGEIFS(G$4:G$503,$C$4:$C$503,$C60,$E$4:$E$503,"N"))</f>
        <v/>
      </c>
      <c r="K60" s="54">
        <f>IF(H60="","",H60-AVERAGEIFS(H$4:H$503,$C$4:$C$503,$C60,$E$4:$E$503,"N"))</f>
        <v/>
      </c>
    </row>
    <row r="61">
      <c r="A61" s="46" t="inlineStr">
        <is>
          <t>BAX</t>
        </is>
      </c>
      <c r="B61" s="46" t="inlineStr">
        <is>
          <t>Baxter International</t>
        </is>
      </c>
      <c r="C61" s="46" t="inlineStr">
        <is>
          <t>Health Care</t>
        </is>
      </c>
      <c r="D61" s="46" t="inlineStr">
        <is>
          <t>Chicago</t>
        </is>
      </c>
      <c r="E61" s="46" t="inlineStr">
        <is>
          <t>N</t>
        </is>
      </c>
      <c r="F61" s="71" t="n">
        <v>-1.06935</v>
      </c>
      <c r="G61" s="71" t="n">
        <v>-0.64291</v>
      </c>
      <c r="H61" s="71" t="n">
        <v>-0.42644</v>
      </c>
      <c r="I61" s="54">
        <f>IF(F61="","",F61-AVERAGEIFS(F$4:F$503,$C$4:$C$503,$C61,$E$4:$E$503,"N"))</f>
        <v/>
      </c>
      <c r="J61" s="54">
        <f>IF(G61="","",G61-AVERAGEIFS(G$4:G$503,$C$4:$C$503,$C61,$E$4:$E$503,"N"))</f>
        <v/>
      </c>
      <c r="K61" s="54">
        <f>IF(H61="","",H61-AVERAGEIFS(H$4:H$503,$C$4:$C$503,$C61,$E$4:$E$503,"N"))</f>
        <v/>
      </c>
    </row>
    <row r="62">
      <c r="A62" s="46" t="inlineStr">
        <is>
          <t>BDX</t>
        </is>
      </c>
      <c r="B62" s="46" t="inlineStr">
        <is>
          <t>Becton Dickinson</t>
        </is>
      </c>
      <c r="C62" s="46" t="inlineStr">
        <is>
          <t>Health Care</t>
        </is>
      </c>
      <c r="D62" s="46" t="inlineStr">
        <is>
          <t>New York</t>
        </is>
      </c>
      <c r="E62" s="46" t="inlineStr">
        <is>
          <t>N</t>
        </is>
      </c>
      <c r="F62" s="71" t="n">
        <v>0.11074</v>
      </c>
      <c r="G62" s="71" t="n">
        <v>0.01799</v>
      </c>
      <c r="H62" s="71" t="n">
        <v>0.09275</v>
      </c>
      <c r="I62" s="54">
        <f>IF(F62="","",F62-AVERAGEIFS(F$4:F$503,$C$4:$C$503,$C62,$E$4:$E$503,"N"))</f>
        <v/>
      </c>
      <c r="J62" s="54">
        <f>IF(G62="","",G62-AVERAGEIFS(G$4:G$503,$C$4:$C$503,$C62,$E$4:$E$503,"N"))</f>
        <v/>
      </c>
      <c r="K62" s="54">
        <f>IF(H62="","",H62-AVERAGEIFS(H$4:H$503,$C$4:$C$503,$C62,$E$4:$E$503,"N"))</f>
        <v/>
      </c>
    </row>
    <row r="63">
      <c r="A63" s="46" t="inlineStr">
        <is>
          <t>BRK.B</t>
        </is>
      </c>
      <c r="B63" s="46" t="inlineStr">
        <is>
          <t>Berkshire Hathaway</t>
        </is>
      </c>
      <c r="C63" s="46" t="inlineStr">
        <is>
          <t>Financials</t>
        </is>
      </c>
      <c r="D63" s="46" t="inlineStr">
        <is>
          <t>Omaha, Nebraska</t>
        </is>
      </c>
      <c r="E63" s="46" t="inlineStr">
        <is>
          <t>N</t>
        </is>
      </c>
      <c r="F63" s="71" t="n">
        <v>0.61625</v>
      </c>
      <c r="G63" s="71" t="n">
        <v>0.33402</v>
      </c>
      <c r="H63" s="71" t="n">
        <v>0.28223</v>
      </c>
      <c r="I63" s="54">
        <f>IF(F63="","",F63-AVERAGEIFS(F$4:F$503,$C$4:$C$503,$C63,$E$4:$E$503,"N"))</f>
        <v/>
      </c>
      <c r="J63" s="54">
        <f>IF(G63="","",G63-AVERAGEIFS(G$4:G$503,$C$4:$C$503,$C63,$E$4:$E$503,"N"))</f>
        <v/>
      </c>
      <c r="K63" s="54">
        <f>IF(H63="","",H63-AVERAGEIFS(H$4:H$503,$C$4:$C$503,$C63,$E$4:$E$503,"N"))</f>
        <v/>
      </c>
    </row>
    <row r="64">
      <c r="A64" s="46" t="inlineStr">
        <is>
          <t>BBY</t>
        </is>
      </c>
      <c r="B64" s="46" t="inlineStr">
        <is>
          <t>Best Buy</t>
        </is>
      </c>
      <c r="C64" s="46" t="inlineStr">
        <is>
          <t>Consumer Discretionary</t>
        </is>
      </c>
      <c r="D64" s="46" t="inlineStr">
        <is>
          <t>Minneapolis-St. Paul</t>
        </is>
      </c>
      <c r="E64" s="46" t="inlineStr">
        <is>
          <t>N</t>
        </is>
      </c>
      <c r="F64" s="71" t="n">
        <v>-0.009719999999999999</v>
      </c>
      <c r="G64" s="71" t="n">
        <v>-0.30116</v>
      </c>
      <c r="H64" s="71" t="n">
        <v>0.29144</v>
      </c>
      <c r="I64" s="54">
        <f>IF(F64="","",F64-AVERAGEIFS(F$4:F$503,$C$4:$C$503,$C64,$E$4:$E$503,"N"))</f>
        <v/>
      </c>
      <c r="J64" s="54">
        <f>IF(G64="","",G64-AVERAGEIFS(G$4:G$503,$C$4:$C$503,$C64,$E$4:$E$503,"N"))</f>
        <v/>
      </c>
      <c r="K64" s="54">
        <f>IF(H64="","",H64-AVERAGEIFS(H$4:H$503,$C$4:$C$503,$C64,$E$4:$E$503,"N"))</f>
        <v/>
      </c>
    </row>
    <row r="65">
      <c r="A65" s="46" t="inlineStr">
        <is>
          <t>TECH</t>
        </is>
      </c>
      <c r="B65" s="46" t="inlineStr">
        <is>
          <t>Bio-Techne</t>
        </is>
      </c>
      <c r="C65" s="46" t="inlineStr">
        <is>
          <t>Health Care</t>
        </is>
      </c>
      <c r="D65" s="46" t="inlineStr">
        <is>
          <t>Minneapolis-St. Paul</t>
        </is>
      </c>
      <c r="E65" s="46" t="inlineStr">
        <is>
          <t>N</t>
        </is>
      </c>
      <c r="F65" s="71" t="n">
        <v>-0.51793</v>
      </c>
      <c r="G65" s="71" t="n">
        <v>-0.65557</v>
      </c>
      <c r="H65" s="71" t="n">
        <v>0.13764</v>
      </c>
      <c r="I65" s="54">
        <f>IF(F65="","",F65-AVERAGEIFS(F$4:F$503,$C$4:$C$503,$C65,$E$4:$E$503,"N"))</f>
        <v/>
      </c>
      <c r="J65" s="54">
        <f>IF(G65="","",G65-AVERAGEIFS(G$4:G$503,$C$4:$C$503,$C65,$E$4:$E$503,"N"))</f>
        <v/>
      </c>
      <c r="K65" s="54">
        <f>IF(H65="","",H65-AVERAGEIFS(H$4:H$503,$C$4:$C$503,$C65,$E$4:$E$503,"N"))</f>
        <v/>
      </c>
    </row>
    <row r="66">
      <c r="A66" s="46" t="inlineStr">
        <is>
          <t>BIIB</t>
        </is>
      </c>
      <c r="B66" s="46" t="inlineStr">
        <is>
          <t>Biogen</t>
        </is>
      </c>
      <c r="C66" s="46" t="inlineStr">
        <is>
          <t>Health Care</t>
        </is>
      </c>
      <c r="D66" s="46" t="inlineStr">
        <is>
          <t>Boston</t>
        </is>
      </c>
      <c r="E66" s="46" t="inlineStr">
        <is>
          <t>N</t>
        </is>
      </c>
      <c r="F66" s="71" t="n">
        <v>-0.18872</v>
      </c>
      <c r="G66" s="71" t="n">
        <v>-0.36526</v>
      </c>
      <c r="H66" s="71" t="n">
        <v>0.17654</v>
      </c>
      <c r="I66" s="54">
        <f>IF(F66="","",F66-AVERAGEIFS(F$4:F$503,$C$4:$C$503,$C66,$E$4:$E$503,"N"))</f>
        <v/>
      </c>
      <c r="J66" s="54">
        <f>IF(G66="","",G66-AVERAGEIFS(G$4:G$503,$C$4:$C$503,$C66,$E$4:$E$503,"N"))</f>
        <v/>
      </c>
      <c r="K66" s="54">
        <f>IF(H66="","",H66-AVERAGEIFS(H$4:H$503,$C$4:$C$503,$C66,$E$4:$E$503,"N"))</f>
        <v/>
      </c>
    </row>
    <row r="67">
      <c r="A67" s="46" t="inlineStr">
        <is>
          <t>BLK</t>
        </is>
      </c>
      <c r="B67" s="46" t="inlineStr">
        <is>
          <t>BlackRock</t>
        </is>
      </c>
      <c r="C67" s="46" t="inlineStr">
        <is>
          <t>Financials</t>
        </is>
      </c>
      <c r="D67" s="46" t="inlineStr">
        <is>
          <t>New York</t>
        </is>
      </c>
      <c r="E67" s="46" t="inlineStr">
        <is>
          <t>N</t>
        </is>
      </c>
      <c r="F67" s="71" t="n">
        <v>0.28981</v>
      </c>
      <c r="G67" s="71" t="n">
        <v>-0.1235</v>
      </c>
      <c r="H67" s="71" t="n">
        <v>0.41331</v>
      </c>
      <c r="I67" s="54">
        <f>IF(F67="","",F67-AVERAGEIFS(F$4:F$503,$C$4:$C$503,$C67,$E$4:$E$503,"N"))</f>
        <v/>
      </c>
      <c r="J67" s="54">
        <f>IF(G67="","",G67-AVERAGEIFS(G$4:G$503,$C$4:$C$503,$C67,$E$4:$E$503,"N"))</f>
        <v/>
      </c>
      <c r="K67" s="54">
        <f>IF(H67="","",H67-AVERAGEIFS(H$4:H$503,$C$4:$C$503,$C67,$E$4:$E$503,"N"))</f>
        <v/>
      </c>
    </row>
    <row r="68">
      <c r="A68" s="46" t="inlineStr">
        <is>
          <t>BX</t>
        </is>
      </c>
      <c r="B68" s="46" t="inlineStr">
        <is>
          <t>Blackstone Inc.</t>
        </is>
      </c>
      <c r="C68" s="46" t="inlineStr">
        <is>
          <t>Financials</t>
        </is>
      </c>
      <c r="D68" s="46" t="inlineStr">
        <is>
          <t>New York</t>
        </is>
      </c>
      <c r="E68" s="46" t="inlineStr">
        <is>
          <t>N</t>
        </is>
      </c>
      <c r="F68" s="71" t="n">
        <v>0.02773</v>
      </c>
      <c r="G68" s="71" t="n">
        <v>0.08631</v>
      </c>
      <c r="H68" s="71" t="n">
        <v>-0.05858</v>
      </c>
      <c r="I68" s="54">
        <f>IF(F68="","",F68-AVERAGEIFS(F$4:F$503,$C$4:$C$503,$C68,$E$4:$E$503,"N"))</f>
        <v/>
      </c>
      <c r="J68" s="54">
        <f>IF(G68="","",G68-AVERAGEIFS(G$4:G$503,$C$4:$C$503,$C68,$E$4:$E$503,"N"))</f>
        <v/>
      </c>
      <c r="K68" s="54">
        <f>IF(H68="","",H68-AVERAGEIFS(H$4:H$503,$C$4:$C$503,$C68,$E$4:$E$503,"N"))</f>
        <v/>
      </c>
    </row>
    <row r="69">
      <c r="A69" s="46" t="inlineStr">
        <is>
          <t>XYZ</t>
        </is>
      </c>
      <c r="B69" s="46" t="inlineStr">
        <is>
          <t>Block, Inc.</t>
        </is>
      </c>
      <c r="C69" s="46" t="inlineStr">
        <is>
          <t>Financials</t>
        </is>
      </c>
      <c r="D69" s="46" t="inlineStr">
        <is>
          <t>none</t>
        </is>
      </c>
      <c r="E69" s="46" t="inlineStr">
        <is>
          <t>N</t>
        </is>
      </c>
      <c r="F69" s="71" t="n">
        <v>-1.1887</v>
      </c>
      <c r="G69" s="71" t="n">
        <v>-1.22508</v>
      </c>
      <c r="H69" s="71" t="n">
        <v>0.03638</v>
      </c>
      <c r="I69" s="54">
        <f>IF(F69="","",F69-AVERAGEIFS(F$4:F$503,$C$4:$C$503,$C69,$E$4:$E$503,"N"))</f>
        <v/>
      </c>
      <c r="J69" s="54">
        <f>IF(G69="","",G69-AVERAGEIFS(G$4:G$503,$C$4:$C$503,$C69,$E$4:$E$503,"N"))</f>
        <v/>
      </c>
      <c r="K69" s="54">
        <f>IF(H69="","",H69-AVERAGEIFS(H$4:H$503,$C$4:$C$503,$C69,$E$4:$E$503,"N"))</f>
        <v/>
      </c>
    </row>
    <row r="70">
      <c r="A70" s="46" t="inlineStr">
        <is>
          <t>BE</t>
        </is>
      </c>
      <c r="B70" s="46" t="inlineStr">
        <is>
          <t>Bloom Energy</t>
        </is>
      </c>
      <c r="C70" s="46" t="inlineStr">
        <is>
          <t>Industrials</t>
        </is>
      </c>
      <c r="D70" s="46" t="inlineStr">
        <is>
          <t>SF Bay Area</t>
        </is>
      </c>
      <c r="E70" s="46" t="inlineStr">
        <is>
          <t>N</t>
        </is>
      </c>
      <c r="F70" s="71" t="n">
        <v>2.32188</v>
      </c>
      <c r="G70" s="71" t="n">
        <v>-0.76018</v>
      </c>
      <c r="H70" s="71" t="n">
        <v>1.99568</v>
      </c>
      <c r="I70" s="54">
        <f>IF(F70="","",F70-AVERAGEIFS(F$4:F$503,$C$4:$C$503,$C70,$E$4:$E$503,"N"))</f>
        <v/>
      </c>
      <c r="J70" s="54">
        <f>IF(G70="","",G70-AVERAGEIFS(G$4:G$503,$C$4:$C$503,$C70,$E$4:$E$503,"N"))</f>
        <v/>
      </c>
      <c r="K70" s="54">
        <f>IF(H70="","",H70-AVERAGEIFS(H$4:H$503,$C$4:$C$503,$C70,$E$4:$E$503,"N"))</f>
        <v/>
      </c>
    </row>
    <row r="71">
      <c r="A71" s="46" t="inlineStr">
        <is>
          <t>BNY</t>
        </is>
      </c>
      <c r="B71" s="46" t="inlineStr">
        <is>
          <t>BNY Mellon</t>
        </is>
      </c>
      <c r="C71" s="46" t="inlineStr">
        <is>
          <t>Financials</t>
        </is>
      </c>
      <c r="D71" s="46" t="inlineStr">
        <is>
          <t>New York</t>
        </is>
      </c>
      <c r="E71" s="46" t="inlineStr">
        <is>
          <t>N</t>
        </is>
      </c>
      <c r="F71" s="71" t="n">
        <v>1.01532</v>
      </c>
      <c r="G71" s="71" t="n">
        <v>0.02362</v>
      </c>
      <c r="H71" s="71" t="n">
        <v>0.99171</v>
      </c>
      <c r="I71" s="54">
        <f>IF(F71="","",F71-AVERAGEIFS(F$4:F$503,$C$4:$C$503,$C71,$E$4:$E$503,"N"))</f>
        <v/>
      </c>
      <c r="J71" s="54">
        <f>IF(G71="","",G71-AVERAGEIFS(G$4:G$503,$C$4:$C$503,$C71,$E$4:$E$503,"N"))</f>
        <v/>
      </c>
      <c r="K71" s="54">
        <f>IF(H71="","",H71-AVERAGEIFS(H$4:H$503,$C$4:$C$503,$C71,$E$4:$E$503,"N"))</f>
        <v/>
      </c>
    </row>
    <row r="72">
      <c r="A72" s="46" t="inlineStr">
        <is>
          <t>BA</t>
        </is>
      </c>
      <c r="B72" s="46" t="inlineStr">
        <is>
          <t>Boeing</t>
        </is>
      </c>
      <c r="C72" s="46" t="inlineStr">
        <is>
          <t>Industrials</t>
        </is>
      </c>
      <c r="D72" s="46" t="inlineStr">
        <is>
          <t>Washington DC</t>
        </is>
      </c>
      <c r="E72" s="46" t="inlineStr">
        <is>
          <t>N</t>
        </is>
      </c>
      <c r="F72" s="71" t="n">
        <v>-0.16157</v>
      </c>
      <c r="G72" s="71" t="n">
        <v>-0.24105</v>
      </c>
      <c r="H72" s="71" t="n">
        <v>0.07949000000000001</v>
      </c>
      <c r="I72" s="54">
        <f>IF(F72="","",F72-AVERAGEIFS(F$4:F$503,$C$4:$C$503,$C72,$E$4:$E$503,"N"))</f>
        <v/>
      </c>
      <c r="J72" s="54">
        <f>IF(G72="","",G72-AVERAGEIFS(G$4:G$503,$C$4:$C$503,$C72,$E$4:$E$503,"N"))</f>
        <v/>
      </c>
      <c r="K72" s="54">
        <f>IF(H72="","",H72-AVERAGEIFS(H$4:H$503,$C$4:$C$503,$C72,$E$4:$E$503,"N"))</f>
        <v/>
      </c>
    </row>
    <row r="73">
      <c r="A73" s="46" t="inlineStr">
        <is>
          <t>BKNG</t>
        </is>
      </c>
      <c r="B73" s="46" t="inlineStr">
        <is>
          <t>Booking Holdings</t>
        </is>
      </c>
      <c r="C73" s="46" t="inlineStr">
        <is>
          <t>Consumer Discretionary</t>
        </is>
      </c>
      <c r="D73" s="46" t="inlineStr">
        <is>
          <t>New York</t>
        </is>
      </c>
      <c r="E73" s="46" t="inlineStr">
        <is>
          <t>N</t>
        </is>
      </c>
      <c r="F73" s="71" t="n">
        <v>0.48246</v>
      </c>
      <c r="G73" s="71" t="n">
        <v>0.31456</v>
      </c>
      <c r="H73" s="71" t="n">
        <v>0.1679</v>
      </c>
      <c r="I73" s="54">
        <f>IF(F73="","",F73-AVERAGEIFS(F$4:F$503,$C$4:$C$503,$C73,$E$4:$E$503,"N"))</f>
        <v/>
      </c>
      <c r="J73" s="54">
        <f>IF(G73="","",G73-AVERAGEIFS(G$4:G$503,$C$4:$C$503,$C73,$E$4:$E$503,"N"))</f>
        <v/>
      </c>
      <c r="K73" s="54">
        <f>IF(H73="","",H73-AVERAGEIFS(H$4:H$503,$C$4:$C$503,$C73,$E$4:$E$503,"N"))</f>
        <v/>
      </c>
    </row>
    <row r="74">
      <c r="A74" s="46" t="inlineStr">
        <is>
          <t>BSX</t>
        </is>
      </c>
      <c r="B74" s="46" t="inlineStr">
        <is>
          <t>Boston Scientific</t>
        </is>
      </c>
      <c r="C74" s="46" t="inlineStr">
        <is>
          <t>Health Care</t>
        </is>
      </c>
      <c r="D74" s="46" t="inlineStr">
        <is>
          <t>Boston</t>
        </is>
      </c>
      <c r="E74" s="46" t="inlineStr">
        <is>
          <t>N</t>
        </is>
      </c>
      <c r="F74" s="71" t="n">
        <v>-0.009259999999999999</v>
      </c>
      <c r="G74" s="71" t="n">
        <v>0.45081</v>
      </c>
      <c r="H74" s="71" t="n">
        <v>-0.46007</v>
      </c>
      <c r="I74" s="54">
        <f>IF(F74="","",F74-AVERAGEIFS(F$4:F$503,$C$4:$C$503,$C74,$E$4:$E$503,"N"))</f>
        <v/>
      </c>
      <c r="J74" s="54">
        <f>IF(G74="","",G74-AVERAGEIFS(G$4:G$503,$C$4:$C$503,$C74,$E$4:$E$503,"N"))</f>
        <v/>
      </c>
      <c r="K74" s="54">
        <f>IF(H74="","",H74-AVERAGEIFS(H$4:H$503,$C$4:$C$503,$C74,$E$4:$E$503,"N"))</f>
        <v/>
      </c>
    </row>
    <row r="75">
      <c r="A75" s="46" t="inlineStr">
        <is>
          <t>BMY</t>
        </is>
      </c>
      <c r="B75" s="46" t="inlineStr">
        <is>
          <t>Bristol Myers Squibb</t>
        </is>
      </c>
      <c r="C75" s="46" t="inlineStr">
        <is>
          <t>Health Care</t>
        </is>
      </c>
      <c r="D75" s="46" t="inlineStr">
        <is>
          <t>New York</t>
        </is>
      </c>
      <c r="E75" s="46" t="inlineStr">
        <is>
          <t>N</t>
        </is>
      </c>
      <c r="F75" s="71" t="n">
        <v>0.22262</v>
      </c>
      <c r="G75" s="71" t="n">
        <v>-0.10132</v>
      </c>
      <c r="H75" s="71" t="n">
        <v>0.32394</v>
      </c>
      <c r="I75" s="54">
        <f>IF(F75="","",F75-AVERAGEIFS(F$4:F$503,$C$4:$C$503,$C75,$E$4:$E$503,"N"))</f>
        <v/>
      </c>
      <c r="J75" s="54">
        <f>IF(G75="","",G75-AVERAGEIFS(G$4:G$503,$C$4:$C$503,$C75,$E$4:$E$503,"N"))</f>
        <v/>
      </c>
      <c r="K75" s="54">
        <f>IF(H75="","",H75-AVERAGEIFS(H$4:H$503,$C$4:$C$503,$C75,$E$4:$E$503,"N"))</f>
        <v/>
      </c>
    </row>
    <row r="76">
      <c r="A76" s="46" t="inlineStr">
        <is>
          <t>AVGO</t>
        </is>
      </c>
      <c r="B76" s="46" t="inlineStr">
        <is>
          <t>Broadcom</t>
        </is>
      </c>
      <c r="C76" s="46" t="inlineStr">
        <is>
          <t>Information Technology</t>
        </is>
      </c>
      <c r="D76" s="46" t="inlineStr">
        <is>
          <t>SF Bay Area</t>
        </is>
      </c>
      <c r="E76" s="46" t="inlineStr">
        <is>
          <t>N</t>
        </is>
      </c>
      <c r="F76" s="71" t="n">
        <v>2.01707</v>
      </c>
      <c r="G76" s="71" t="n">
        <v>1.03593</v>
      </c>
      <c r="H76" s="71" t="n">
        <v>0.98114</v>
      </c>
      <c r="I76" s="54">
        <f>IF(F76="","",F76-AVERAGEIFS(F$4:F$503,$C$4:$C$503,$C76,$E$4:$E$503,"N"))</f>
        <v/>
      </c>
      <c r="J76" s="54">
        <f>IF(G76="","",G76-AVERAGEIFS(G$4:G$503,$C$4:$C$503,$C76,$E$4:$E$503,"N"))</f>
        <v/>
      </c>
      <c r="K76" s="54">
        <f>IF(H76="","",H76-AVERAGEIFS(H$4:H$503,$C$4:$C$503,$C76,$E$4:$E$503,"N"))</f>
        <v/>
      </c>
    </row>
    <row r="77">
      <c r="A77" s="46" t="inlineStr">
        <is>
          <t>BR</t>
        </is>
      </c>
      <c r="B77" s="46" t="inlineStr">
        <is>
          <t>Broadridge Financial Solutions</t>
        </is>
      </c>
      <c r="C77" s="46" t="inlineStr">
        <is>
          <t>Industrials</t>
        </is>
      </c>
      <c r="D77" s="46" t="inlineStr">
        <is>
          <t>New York</t>
        </is>
      </c>
      <c r="E77" s="46" t="inlineStr">
        <is>
          <t>N</t>
        </is>
      </c>
      <c r="F77" s="71" t="n">
        <v>0.0233</v>
      </c>
      <c r="G77" s="71" t="n">
        <v>0.11756</v>
      </c>
      <c r="H77" s="71" t="n">
        <v>-0.09426</v>
      </c>
      <c r="I77" s="54">
        <f>IF(F77="","",F77-AVERAGEIFS(F$4:F$503,$C$4:$C$503,$C77,$E$4:$E$503,"N"))</f>
        <v/>
      </c>
      <c r="J77" s="54">
        <f>IF(G77="","",G77-AVERAGEIFS(G$4:G$503,$C$4:$C$503,$C77,$E$4:$E$503,"N"))</f>
        <v/>
      </c>
      <c r="K77" s="54">
        <f>IF(H77="","",H77-AVERAGEIFS(H$4:H$503,$C$4:$C$503,$C77,$E$4:$E$503,"N"))</f>
        <v/>
      </c>
    </row>
    <row r="78">
      <c r="A78" s="46" t="inlineStr">
        <is>
          <t>BRO</t>
        </is>
      </c>
      <c r="B78" s="46" t="inlineStr">
        <is>
          <t>Brown &amp; Brown</t>
        </is>
      </c>
      <c r="C78" s="46" t="inlineStr">
        <is>
          <t>Financials</t>
        </is>
      </c>
      <c r="D78" s="46" t="inlineStr">
        <is>
          <t>Daytona Beach, Florida</t>
        </is>
      </c>
      <c r="E78" s="46" t="inlineStr">
        <is>
          <t>N</t>
        </is>
      </c>
      <c r="F78" s="71" t="n">
        <v>0.0431</v>
      </c>
      <c r="G78" s="71" t="n">
        <v>0.24701</v>
      </c>
      <c r="H78" s="71" t="n">
        <v>-0.2039</v>
      </c>
      <c r="I78" s="54">
        <f>IF(F78="","",F78-AVERAGEIFS(F$4:F$503,$C$4:$C$503,$C78,$E$4:$E$503,"N"))</f>
        <v/>
      </c>
      <c r="J78" s="54">
        <f>IF(G78="","",G78-AVERAGEIFS(G$4:G$503,$C$4:$C$503,$C78,$E$4:$E$503,"N"))</f>
        <v/>
      </c>
      <c r="K78" s="54">
        <f>IF(H78="","",H78-AVERAGEIFS(H$4:H$503,$C$4:$C$503,$C78,$E$4:$E$503,"N"))</f>
        <v/>
      </c>
    </row>
    <row r="79">
      <c r="A79" s="46" t="inlineStr">
        <is>
          <t>BF.B</t>
        </is>
      </c>
      <c r="B79" s="46" t="inlineStr">
        <is>
          <t>Brown–Forman</t>
        </is>
      </c>
      <c r="C79" s="46" t="inlineStr">
        <is>
          <t>Consumer Staples</t>
        </is>
      </c>
      <c r="D79" s="46" t="inlineStr">
        <is>
          <t>Louisville, Kentucky</t>
        </is>
      </c>
      <c r="E79" s="46" t="inlineStr">
        <is>
          <t>N</t>
        </is>
      </c>
      <c r="F79" s="71" t="n">
        <v>-0.77993</v>
      </c>
      <c r="G79" s="71" t="n">
        <v>-0.30778</v>
      </c>
      <c r="H79" s="71" t="n">
        <v>-0.47215</v>
      </c>
      <c r="I79" s="54">
        <f>IF(F79="","",F79-AVERAGEIFS(F$4:F$503,$C$4:$C$503,$C79,$E$4:$E$503,"N"))</f>
        <v/>
      </c>
      <c r="J79" s="54">
        <f>IF(G79="","",G79-AVERAGEIFS(G$4:G$503,$C$4:$C$503,$C79,$E$4:$E$503,"N"))</f>
        <v/>
      </c>
      <c r="K79" s="54">
        <f>IF(H79="","",H79-AVERAGEIFS(H$4:H$503,$C$4:$C$503,$C79,$E$4:$E$503,"N"))</f>
        <v/>
      </c>
    </row>
    <row r="80">
      <c r="A80" s="46" t="inlineStr">
        <is>
          <t>BG</t>
        </is>
      </c>
      <c r="B80" s="46" t="inlineStr">
        <is>
          <t>Bunge Global</t>
        </is>
      </c>
      <c r="C80" s="46" t="inlineStr">
        <is>
          <t>Consumer Staples</t>
        </is>
      </c>
      <c r="D80" s="46" t="inlineStr">
        <is>
          <t>St. Louis</t>
        </is>
      </c>
      <c r="E80" s="46" t="inlineStr">
        <is>
          <t>N</t>
        </is>
      </c>
      <c r="F80" s="71" t="n">
        <v>0.37483</v>
      </c>
      <c r="G80" s="71" t="n">
        <v>0.2547</v>
      </c>
      <c r="H80" s="71" t="n">
        <v>0.12013</v>
      </c>
      <c r="I80" s="54">
        <f>IF(F80="","",F80-AVERAGEIFS(F$4:F$503,$C$4:$C$503,$C80,$E$4:$E$503,"N"))</f>
        <v/>
      </c>
      <c r="J80" s="54">
        <f>IF(G80="","",G80-AVERAGEIFS(G$4:G$503,$C$4:$C$503,$C80,$E$4:$E$503,"N"))</f>
        <v/>
      </c>
      <c r="K80" s="54">
        <f>IF(H80="","",H80-AVERAGEIFS(H$4:H$503,$C$4:$C$503,$C80,$E$4:$E$503,"N"))</f>
        <v/>
      </c>
    </row>
    <row r="81">
      <c r="A81" s="46" t="inlineStr">
        <is>
          <t>BXP</t>
        </is>
      </c>
      <c r="B81" s="46" t="inlineStr">
        <is>
          <t>BXP, Inc.</t>
        </is>
      </c>
      <c r="C81" s="46" t="inlineStr">
        <is>
          <t>Real Estate</t>
        </is>
      </c>
      <c r="D81" s="46" t="inlineStr">
        <is>
          <t>Boston</t>
        </is>
      </c>
      <c r="E81" s="46" t="inlineStr">
        <is>
          <t>N</t>
        </is>
      </c>
      <c r="F81" s="71" t="n">
        <v>-0.44373</v>
      </c>
      <c r="G81" s="71" t="n">
        <v>-0.56451</v>
      </c>
      <c r="H81" s="71" t="n">
        <v>0.12078</v>
      </c>
      <c r="I81" s="54">
        <f>IF(F81="","",F81-AVERAGEIFS(F$4:F$503,$C$4:$C$503,$C81,$E$4:$E$503,"N"))</f>
        <v/>
      </c>
      <c r="J81" s="54">
        <f>IF(G81="","",G81-AVERAGEIFS(G$4:G$503,$C$4:$C$503,$C81,$E$4:$E$503,"N"))</f>
        <v/>
      </c>
      <c r="K81" s="54">
        <f>IF(H81="","",H81-AVERAGEIFS(H$4:H$503,$C$4:$C$503,$C81,$E$4:$E$503,"N"))</f>
        <v/>
      </c>
    </row>
    <row r="82">
      <c r="A82" s="46" t="inlineStr">
        <is>
          <t>CHRW</t>
        </is>
      </c>
      <c r="B82" s="46" t="inlineStr">
        <is>
          <t>C.H. Robinson</t>
        </is>
      </c>
      <c r="C82" s="46" t="inlineStr">
        <is>
          <t>Industrials</t>
        </is>
      </c>
      <c r="D82" s="46" t="inlineStr">
        <is>
          <t>Minneapolis-St. Paul</t>
        </is>
      </c>
      <c r="E82" s="46" t="inlineStr">
        <is>
          <t>N</t>
        </is>
      </c>
      <c r="F82" s="71" t="n">
        <v>0.50093</v>
      </c>
      <c r="G82" s="71" t="n">
        <v>-0.27064</v>
      </c>
      <c r="H82" s="71" t="n">
        <v>0.77157</v>
      </c>
      <c r="I82" s="54">
        <f>IF(F82="","",F82-AVERAGEIFS(F$4:F$503,$C$4:$C$503,$C82,$E$4:$E$503,"N"))</f>
        <v/>
      </c>
      <c r="J82" s="54">
        <f>IF(G82="","",G82-AVERAGEIFS(G$4:G$503,$C$4:$C$503,$C82,$E$4:$E$503,"N"))</f>
        <v/>
      </c>
      <c r="K82" s="54">
        <f>IF(H82="","",H82-AVERAGEIFS(H$4:H$503,$C$4:$C$503,$C82,$E$4:$E$503,"N"))</f>
        <v/>
      </c>
    </row>
    <row r="83">
      <c r="A83" s="46" t="inlineStr">
        <is>
          <t>CDNS</t>
        </is>
      </c>
      <c r="B83" s="46" t="inlineStr">
        <is>
          <t>Cadence Design Systems</t>
        </is>
      </c>
      <c r="C83" s="46" t="inlineStr">
        <is>
          <t>Information Technology</t>
        </is>
      </c>
      <c r="D83" s="46" t="inlineStr">
        <is>
          <t>SF Bay Area</t>
        </is>
      </c>
      <c r="E83" s="46" t="inlineStr">
        <is>
          <t>N</t>
        </is>
      </c>
      <c r="F83" s="71" t="n">
        <v>0.74901</v>
      </c>
      <c r="G83" s="71" t="n">
        <v>0.65803</v>
      </c>
      <c r="H83" s="71" t="n">
        <v>0.09098000000000001</v>
      </c>
      <c r="I83" s="54">
        <f>IF(F83="","",F83-AVERAGEIFS(F$4:F$503,$C$4:$C$503,$C83,$E$4:$E$503,"N"))</f>
        <v/>
      </c>
      <c r="J83" s="54">
        <f>IF(G83="","",G83-AVERAGEIFS(G$4:G$503,$C$4:$C$503,$C83,$E$4:$E$503,"N"))</f>
        <v/>
      </c>
      <c r="K83" s="54">
        <f>IF(H83="","",H83-AVERAGEIFS(H$4:H$503,$C$4:$C$503,$C83,$E$4:$E$503,"N"))</f>
        <v/>
      </c>
    </row>
    <row r="84">
      <c r="A84" s="46" t="inlineStr">
        <is>
          <t>CPT</t>
        </is>
      </c>
      <c r="B84" s="46" t="inlineStr">
        <is>
          <t>Camden Property Trust</t>
        </is>
      </c>
      <c r="C84" s="46" t="inlineStr">
        <is>
          <t>Real Estate</t>
        </is>
      </c>
      <c r="D84" s="46" t="inlineStr">
        <is>
          <t>Houston</t>
        </is>
      </c>
      <c r="E84" s="46" t="inlineStr">
        <is>
          <t>N</t>
        </is>
      </c>
      <c r="F84" s="71" t="n">
        <v>-0.29942</v>
      </c>
      <c r="G84" s="71" t="n">
        <v>-0.41736</v>
      </c>
      <c r="H84" s="71" t="n">
        <v>0.11794</v>
      </c>
      <c r="I84" s="54">
        <f>IF(F84="","",F84-AVERAGEIFS(F$4:F$503,$C$4:$C$503,$C84,$E$4:$E$503,"N"))</f>
        <v/>
      </c>
      <c r="J84" s="54">
        <f>IF(G84="","",G84-AVERAGEIFS(G$4:G$503,$C$4:$C$503,$C84,$E$4:$E$503,"N"))</f>
        <v/>
      </c>
      <c r="K84" s="54">
        <f>IF(H84="","",H84-AVERAGEIFS(H$4:H$503,$C$4:$C$503,$C84,$E$4:$E$503,"N"))</f>
        <v/>
      </c>
    </row>
    <row r="85">
      <c r="A85" s="46" t="inlineStr">
        <is>
          <t>COF</t>
        </is>
      </c>
      <c r="B85" s="46" t="inlineStr">
        <is>
          <t>Capital One</t>
        </is>
      </c>
      <c r="C85" s="46" t="inlineStr">
        <is>
          <t>Financials</t>
        </is>
      </c>
      <c r="D85" s="46" t="inlineStr">
        <is>
          <t>Washington DC</t>
        </is>
      </c>
      <c r="E85" s="46" t="inlineStr">
        <is>
          <t>N</t>
        </is>
      </c>
      <c r="F85" s="71" t="n">
        <v>0.23148</v>
      </c>
      <c r="G85" s="71" t="n">
        <v>-0.15873</v>
      </c>
      <c r="H85" s="71" t="n">
        <v>0.39022</v>
      </c>
      <c r="I85" s="54">
        <f>IF(F85="","",F85-AVERAGEIFS(F$4:F$503,$C$4:$C$503,$C85,$E$4:$E$503,"N"))</f>
        <v/>
      </c>
      <c r="J85" s="54">
        <f>IF(G85="","",G85-AVERAGEIFS(G$4:G$503,$C$4:$C$503,$C85,$E$4:$E$503,"N"))</f>
        <v/>
      </c>
      <c r="K85" s="54">
        <f>IF(H85="","",H85-AVERAGEIFS(H$4:H$503,$C$4:$C$503,$C85,$E$4:$E$503,"N"))</f>
        <v/>
      </c>
    </row>
    <row r="86">
      <c r="A86" s="46" t="inlineStr">
        <is>
          <t>CAH</t>
        </is>
      </c>
      <c r="B86" s="46" t="inlineStr">
        <is>
          <t>Cardinal Health</t>
        </is>
      </c>
      <c r="C86" s="46" t="inlineStr">
        <is>
          <t>Health Care</t>
        </is>
      </c>
      <c r="D86" s="46" t="inlineStr">
        <is>
          <t>Columbus OH</t>
        </is>
      </c>
      <c r="E86" s="46" t="inlineStr">
        <is>
          <t>N</t>
        </is>
      </c>
      <c r="F86" s="71" t="n">
        <v>1.73167</v>
      </c>
      <c r="G86" s="71" t="n">
        <v>0.86028</v>
      </c>
      <c r="H86" s="71" t="n">
        <v>0.87139</v>
      </c>
      <c r="I86" s="54">
        <f>IF(F86="","",F86-AVERAGEIFS(F$4:F$503,$C$4:$C$503,$C86,$E$4:$E$503,"N"))</f>
        <v/>
      </c>
      <c r="J86" s="54">
        <f>IF(G86="","",G86-AVERAGEIFS(G$4:G$503,$C$4:$C$503,$C86,$E$4:$E$503,"N"))</f>
        <v/>
      </c>
      <c r="K86" s="54">
        <f>IF(H86="","",H86-AVERAGEIFS(H$4:H$503,$C$4:$C$503,$C86,$E$4:$E$503,"N"))</f>
        <v/>
      </c>
    </row>
    <row r="87">
      <c r="A87" s="46" t="inlineStr">
        <is>
          <t>CCL</t>
        </is>
      </c>
      <c r="B87" s="46" t="inlineStr">
        <is>
          <t>Carnival Corporation</t>
        </is>
      </c>
      <c r="C87" s="46" t="inlineStr">
        <is>
          <t>Consumer Discretionary</t>
        </is>
      </c>
      <c r="D87" s="46" t="inlineStr">
        <is>
          <t>South Florida</t>
        </is>
      </c>
      <c r="E87" s="46" t="inlineStr">
        <is>
          <t>N</t>
        </is>
      </c>
      <c r="F87" s="71" t="n">
        <v>0.10868</v>
      </c>
      <c r="G87" s="71" t="n">
        <v>-0.53232</v>
      </c>
      <c r="H87" s="71" t="n">
        <v>0.641</v>
      </c>
      <c r="I87" s="54">
        <f>IF(F87="","",F87-AVERAGEIFS(F$4:F$503,$C$4:$C$503,$C87,$E$4:$E$503,"N"))</f>
        <v/>
      </c>
      <c r="J87" s="54">
        <f>IF(G87="","",G87-AVERAGEIFS(G$4:G$503,$C$4:$C$503,$C87,$E$4:$E$503,"N"))</f>
        <v/>
      </c>
      <c r="K87" s="54">
        <f>IF(H87="","",H87-AVERAGEIFS(H$4:H$503,$C$4:$C$503,$C87,$E$4:$E$503,"N"))</f>
        <v/>
      </c>
    </row>
    <row r="88">
      <c r="A88" s="46" t="inlineStr">
        <is>
          <t>CARR</t>
        </is>
      </c>
      <c r="B88" s="46" t="inlineStr">
        <is>
          <t>Carrier Global</t>
        </is>
      </c>
      <c r="C88" s="46" t="inlineStr">
        <is>
          <t>Industrials</t>
        </is>
      </c>
      <c r="D88" s="46" t="inlineStr">
        <is>
          <t>South Florida</t>
        </is>
      </c>
      <c r="E88" s="46" t="inlineStr">
        <is>
          <t>N</t>
        </is>
      </c>
      <c r="F88" s="71" t="n">
        <v>0.08588</v>
      </c>
      <c r="G88" s="71" t="n">
        <v>0.06192</v>
      </c>
      <c r="H88" s="71" t="n">
        <v>0.02396</v>
      </c>
      <c r="I88" s="54">
        <f>IF(F88="","",F88-AVERAGEIFS(F$4:F$503,$C$4:$C$503,$C88,$E$4:$E$503,"N"))</f>
        <v/>
      </c>
      <c r="J88" s="54">
        <f>IF(G88="","",G88-AVERAGEIFS(G$4:G$503,$C$4:$C$503,$C88,$E$4:$E$503,"N"))</f>
        <v/>
      </c>
      <c r="K88" s="54">
        <f>IF(H88="","",H88-AVERAGEIFS(H$4:H$503,$C$4:$C$503,$C88,$E$4:$E$503,"N"))</f>
        <v/>
      </c>
    </row>
    <row r="89">
      <c r="A89" s="46" t="inlineStr">
        <is>
          <t>CVNA</t>
        </is>
      </c>
      <c r="B89" s="46" t="inlineStr">
        <is>
          <t>Carvana</t>
        </is>
      </c>
      <c r="C89" s="46" t="inlineStr">
        <is>
          <t>Consumer Discretionary</t>
        </is>
      </c>
      <c r="D89" s="46" t="inlineStr">
        <is>
          <t>Phoenix</t>
        </is>
      </c>
      <c r="E89" s="46" t="inlineStr">
        <is>
          <t>N</t>
        </is>
      </c>
      <c r="F89" s="71" t="n">
        <v>0.0095</v>
      </c>
      <c r="G89" s="71" t="n">
        <v>-1.24472</v>
      </c>
      <c r="H89" s="71" t="n">
        <v>1.41159</v>
      </c>
      <c r="I89" s="54">
        <f>IF(F89="","",F89-AVERAGEIFS(F$4:F$503,$C$4:$C$503,$C89,$E$4:$E$503,"N"))</f>
        <v/>
      </c>
      <c r="J89" s="54">
        <f>IF(G89="","",G89-AVERAGEIFS(G$4:G$503,$C$4:$C$503,$C89,$E$4:$E$503,"N"))</f>
        <v/>
      </c>
      <c r="K89" s="54">
        <f>IF(H89="","",H89-AVERAGEIFS(H$4:H$503,$C$4:$C$503,$C89,$E$4:$E$503,"N"))</f>
        <v/>
      </c>
    </row>
    <row r="90">
      <c r="A90" s="46" t="inlineStr">
        <is>
          <t>CASY</t>
        </is>
      </c>
      <c r="B90" s="46" t="inlineStr">
        <is>
          <t>Casey's</t>
        </is>
      </c>
      <c r="C90" s="46" t="inlineStr">
        <is>
          <t>Consumer Staples</t>
        </is>
      </c>
      <c r="D90" s="46" t="inlineStr">
        <is>
          <t>Ankeny, Iowa</t>
        </is>
      </c>
      <c r="E90" s="46" t="inlineStr">
        <is>
          <t>N</t>
        </is>
      </c>
      <c r="F90" s="71" t="n">
        <v>1.27697</v>
      </c>
      <c r="G90" s="71" t="n">
        <v>0.52849</v>
      </c>
      <c r="H90" s="71" t="n">
        <v>0.74848</v>
      </c>
      <c r="I90" s="54">
        <f>IF(F90="","",F90-AVERAGEIFS(F$4:F$503,$C$4:$C$503,$C90,$E$4:$E$503,"N"))</f>
        <v/>
      </c>
      <c r="J90" s="54">
        <f>IF(G90="","",G90-AVERAGEIFS(G$4:G$503,$C$4:$C$503,$C90,$E$4:$E$503,"N"))</f>
        <v/>
      </c>
      <c r="K90" s="54">
        <f>IF(H90="","",H90-AVERAGEIFS(H$4:H$503,$C$4:$C$503,$C90,$E$4:$E$503,"N"))</f>
        <v/>
      </c>
    </row>
    <row r="91">
      <c r="A91" s="46" t="inlineStr">
        <is>
          <t>CAT</t>
        </is>
      </c>
      <c r="B91" s="46" t="inlineStr">
        <is>
          <t>Caterpillar Inc.</t>
        </is>
      </c>
      <c r="C91" s="46" t="inlineStr">
        <is>
          <t>Industrials</t>
        </is>
      </c>
      <c r="D91" s="46" t="inlineStr">
        <is>
          <t>Dallas-Fort Worth</t>
        </is>
      </c>
      <c r="E91" s="46" t="inlineStr">
        <is>
          <t>N</t>
        </is>
      </c>
      <c r="F91" s="71" t="n">
        <v>1.41131</v>
      </c>
      <c r="G91" s="71" t="n">
        <v>0.64599</v>
      </c>
      <c r="H91" s="71" t="n">
        <v>0.76531</v>
      </c>
      <c r="I91" s="54">
        <f>IF(F91="","",F91-AVERAGEIFS(F$4:F$503,$C$4:$C$503,$C91,$E$4:$E$503,"N"))</f>
        <v/>
      </c>
      <c r="J91" s="54">
        <f>IF(G91="","",G91-AVERAGEIFS(G$4:G$503,$C$4:$C$503,$C91,$E$4:$E$503,"N"))</f>
        <v/>
      </c>
      <c r="K91" s="54">
        <f>IF(H91="","",H91-AVERAGEIFS(H$4:H$503,$C$4:$C$503,$C91,$E$4:$E$503,"N"))</f>
        <v/>
      </c>
    </row>
    <row r="92">
      <c r="A92" s="46" t="inlineStr">
        <is>
          <t>CBOE</t>
        </is>
      </c>
      <c r="B92" s="46" t="inlineStr">
        <is>
          <t>Cboe Global Markets</t>
        </is>
      </c>
      <c r="C92" s="46" t="inlineStr">
        <is>
          <t>Financials</t>
        </is>
      </c>
      <c r="D92" s="46" t="inlineStr">
        <is>
          <t>Chicago</t>
        </is>
      </c>
      <c r="E92" s="46" t="inlineStr">
        <is>
          <t>N</t>
        </is>
      </c>
      <c r="F92" s="71" t="n">
        <v>0.93252</v>
      </c>
      <c r="G92" s="71" t="n">
        <v>0.37944</v>
      </c>
      <c r="H92" s="71" t="n">
        <v>0.55308</v>
      </c>
      <c r="I92" s="54">
        <f>IF(F92="","",F92-AVERAGEIFS(F$4:F$503,$C$4:$C$503,$C92,$E$4:$E$503,"N"))</f>
        <v/>
      </c>
      <c r="J92" s="54">
        <f>IF(G92="","",G92-AVERAGEIFS(G$4:G$503,$C$4:$C$503,$C92,$E$4:$E$503,"N"))</f>
        <v/>
      </c>
      <c r="K92" s="54">
        <f>IF(H92="","",H92-AVERAGEIFS(H$4:H$503,$C$4:$C$503,$C92,$E$4:$E$503,"N"))</f>
        <v/>
      </c>
    </row>
    <row r="93">
      <c r="A93" s="46" t="inlineStr">
        <is>
          <t>CBRE</t>
        </is>
      </c>
      <c r="B93" s="46" t="inlineStr">
        <is>
          <t>CBRE Group</t>
        </is>
      </c>
      <c r="C93" s="46" t="inlineStr">
        <is>
          <t>Real Estate</t>
        </is>
      </c>
      <c r="D93" s="46" t="inlineStr">
        <is>
          <t>Dallas-Fort Worth</t>
        </is>
      </c>
      <c r="E93" s="46" t="inlineStr">
        <is>
          <t>N</t>
        </is>
      </c>
      <c r="F93" s="71" t="n">
        <v>0.23904</v>
      </c>
      <c r="G93" s="71" t="n">
        <v>-0.17125</v>
      </c>
      <c r="H93" s="71" t="n">
        <v>0.41029</v>
      </c>
      <c r="I93" s="54">
        <f>IF(F93="","",F93-AVERAGEIFS(F$4:F$503,$C$4:$C$503,$C93,$E$4:$E$503,"N"))</f>
        <v/>
      </c>
      <c r="J93" s="54">
        <f>IF(G93="","",G93-AVERAGEIFS(G$4:G$503,$C$4:$C$503,$C93,$E$4:$E$503,"N"))</f>
        <v/>
      </c>
      <c r="K93" s="54">
        <f>IF(H93="","",H93-AVERAGEIFS(H$4:H$503,$C$4:$C$503,$C93,$E$4:$E$503,"N"))</f>
        <v/>
      </c>
    </row>
    <row r="94">
      <c r="A94" s="46" t="inlineStr">
        <is>
          <t>CDW</t>
        </is>
      </c>
      <c r="B94" s="46" t="inlineStr">
        <is>
          <t>CDW Corporation</t>
        </is>
      </c>
      <c r="C94" s="46" t="inlineStr">
        <is>
          <t>Information Technology</t>
        </is>
      </c>
      <c r="D94" s="46" t="inlineStr">
        <is>
          <t>Chicago</t>
        </is>
      </c>
      <c r="E94" s="46" t="inlineStr">
        <is>
          <t>N</t>
        </is>
      </c>
      <c r="F94" s="71" t="n">
        <v>-0.10032</v>
      </c>
      <c r="G94" s="71" t="n">
        <v>0.32956</v>
      </c>
      <c r="H94" s="71" t="n">
        <v>-0.42988</v>
      </c>
      <c r="I94" s="54">
        <f>IF(F94="","",F94-AVERAGEIFS(F$4:F$503,$C$4:$C$503,$C94,$E$4:$E$503,"N"))</f>
        <v/>
      </c>
      <c r="J94" s="54">
        <f>IF(G94="","",G94-AVERAGEIFS(G$4:G$503,$C$4:$C$503,$C94,$E$4:$E$503,"N"))</f>
        <v/>
      </c>
      <c r="K94" s="54">
        <f>IF(H94="","",H94-AVERAGEIFS(H$4:H$503,$C$4:$C$503,$C94,$E$4:$E$503,"N"))</f>
        <v/>
      </c>
    </row>
    <row r="95">
      <c r="A95" s="46" t="inlineStr">
        <is>
          <t>COR</t>
        </is>
      </c>
      <c r="B95" s="46" t="inlineStr">
        <is>
          <t>Cencora</t>
        </is>
      </c>
      <c r="C95" s="46" t="inlineStr">
        <is>
          <t>Health Care</t>
        </is>
      </c>
      <c r="D95" s="46" t="inlineStr">
        <is>
          <t>Philadelphia</t>
        </is>
      </c>
      <c r="E95" s="46" t="inlineStr">
        <is>
          <t>N</t>
        </is>
      </c>
      <c r="F95" s="71" t="n">
        <v>1.09209</v>
      </c>
      <c r="G95" s="71" t="n">
        <v>0.72751</v>
      </c>
      <c r="H95" s="71" t="n">
        <v>0.36458</v>
      </c>
      <c r="I95" s="54">
        <f>IF(F95="","",F95-AVERAGEIFS(F$4:F$503,$C$4:$C$503,$C95,$E$4:$E$503,"N"))</f>
        <v/>
      </c>
      <c r="J95" s="54">
        <f>IF(G95="","",G95-AVERAGEIFS(G$4:G$503,$C$4:$C$503,$C95,$E$4:$E$503,"N"))</f>
        <v/>
      </c>
      <c r="K95" s="54">
        <f>IF(H95="","",H95-AVERAGEIFS(H$4:H$503,$C$4:$C$503,$C95,$E$4:$E$503,"N"))</f>
        <v/>
      </c>
    </row>
    <row r="96">
      <c r="A96" s="46" t="inlineStr">
        <is>
          <t>CNC</t>
        </is>
      </c>
      <c r="B96" s="46" t="inlineStr">
        <is>
          <t>Centene Corporation</t>
        </is>
      </c>
      <c r="C96" s="46" t="inlineStr">
        <is>
          <t>Health Care</t>
        </is>
      </c>
      <c r="D96" s="46" t="inlineStr">
        <is>
          <t>St. Louis</t>
        </is>
      </c>
      <c r="E96" s="46" t="inlineStr">
        <is>
          <t>N</t>
        </is>
      </c>
      <c r="F96" s="71" t="n">
        <v>0.07148</v>
      </c>
      <c r="G96" s="71" t="n">
        <v>0.10097</v>
      </c>
      <c r="H96" s="71" t="n">
        <v>-0.02949</v>
      </c>
      <c r="I96" s="54">
        <f>IF(F96="","",F96-AVERAGEIFS(F$4:F$503,$C$4:$C$503,$C96,$E$4:$E$503,"N"))</f>
        <v/>
      </c>
      <c r="J96" s="54">
        <f>IF(G96="","",G96-AVERAGEIFS(G$4:G$503,$C$4:$C$503,$C96,$E$4:$E$503,"N"))</f>
        <v/>
      </c>
      <c r="K96" s="54">
        <f>IF(H96="","",H96-AVERAGEIFS(H$4:H$503,$C$4:$C$503,$C96,$E$4:$E$503,"N"))</f>
        <v/>
      </c>
    </row>
    <row r="97">
      <c r="A97" s="46" t="inlineStr">
        <is>
          <t>CNP</t>
        </is>
      </c>
      <c r="B97" s="46" t="inlineStr">
        <is>
          <t>CenterPoint Energy</t>
        </is>
      </c>
      <c r="C97" s="46" t="inlineStr">
        <is>
          <t>Utilities</t>
        </is>
      </c>
      <c r="D97" s="46" t="inlineStr">
        <is>
          <t>Houston</t>
        </is>
      </c>
      <c r="E97" s="46" t="inlineStr">
        <is>
          <t>N</t>
        </is>
      </c>
      <c r="F97" s="71" t="n">
        <v>0.52052</v>
      </c>
      <c r="G97" s="71" t="n">
        <v>0.08167000000000001</v>
      </c>
      <c r="H97" s="71" t="n">
        <v>0.43885</v>
      </c>
      <c r="I97" s="54">
        <f>IF(F97="","",F97-AVERAGEIFS(F$4:F$503,$C$4:$C$503,$C97,$E$4:$E$503,"N"))</f>
        <v/>
      </c>
      <c r="J97" s="54">
        <f>IF(G97="","",G97-AVERAGEIFS(G$4:G$503,$C$4:$C$503,$C97,$E$4:$E$503,"N"))</f>
        <v/>
      </c>
      <c r="K97" s="54">
        <f>IF(H97="","",H97-AVERAGEIFS(H$4:H$503,$C$4:$C$503,$C97,$E$4:$E$503,"N"))</f>
        <v/>
      </c>
    </row>
    <row r="98">
      <c r="A98" s="46" t="inlineStr">
        <is>
          <t>CF</t>
        </is>
      </c>
      <c r="B98" s="46" t="inlineStr">
        <is>
          <t>CF Industries</t>
        </is>
      </c>
      <c r="C98" s="46" t="inlineStr">
        <is>
          <t>Materials</t>
        </is>
      </c>
      <c r="D98" s="46" t="inlineStr">
        <is>
          <t>Chicago</t>
        </is>
      </c>
      <c r="E98" s="46" t="inlineStr">
        <is>
          <t>N</t>
        </is>
      </c>
      <c r="F98" s="71" t="n">
        <v>0.81028</v>
      </c>
      <c r="G98" s="71" t="n">
        <v>0.32361</v>
      </c>
      <c r="H98" s="71" t="n">
        <v>0.48667</v>
      </c>
      <c r="I98" s="54">
        <f>IF(F98="","",F98-AVERAGEIFS(F$4:F$503,$C$4:$C$503,$C98,$E$4:$E$503,"N"))</f>
        <v/>
      </c>
      <c r="J98" s="54">
        <f>IF(G98="","",G98-AVERAGEIFS(G$4:G$503,$C$4:$C$503,$C98,$E$4:$E$503,"N"))</f>
        <v/>
      </c>
      <c r="K98" s="54">
        <f>IF(H98="","",H98-AVERAGEIFS(H$4:H$503,$C$4:$C$503,$C98,$E$4:$E$503,"N"))</f>
        <v/>
      </c>
    </row>
    <row r="99">
      <c r="A99" s="46" t="inlineStr">
        <is>
          <t>CRL</t>
        </is>
      </c>
      <c r="B99" s="46" t="inlineStr">
        <is>
          <t>Charles River Laboratories</t>
        </is>
      </c>
      <c r="C99" s="46" t="inlineStr">
        <is>
          <t>Health Care</t>
        </is>
      </c>
      <c r="D99" s="46" t="inlineStr">
        <is>
          <t>Boston</t>
        </is>
      </c>
      <c r="E99" s="46" t="inlineStr">
        <is>
          <t>N</t>
        </is>
      </c>
      <c r="F99" s="71" t="n">
        <v>-0.28985</v>
      </c>
      <c r="G99" s="71" t="n">
        <v>-0.5520699999999999</v>
      </c>
      <c r="H99" s="71" t="n">
        <v>0.26223</v>
      </c>
      <c r="I99" s="54">
        <f>IF(F99="","",F99-AVERAGEIFS(F$4:F$503,$C$4:$C$503,$C99,$E$4:$E$503,"N"))</f>
        <v/>
      </c>
      <c r="J99" s="54">
        <f>IF(G99="","",G99-AVERAGEIFS(G$4:G$503,$C$4:$C$503,$C99,$E$4:$E$503,"N"))</f>
        <v/>
      </c>
      <c r="K99" s="54">
        <f>IF(H99="","",H99-AVERAGEIFS(H$4:H$503,$C$4:$C$503,$C99,$E$4:$E$503,"N"))</f>
        <v/>
      </c>
    </row>
    <row r="100">
      <c r="A100" s="46" t="inlineStr">
        <is>
          <t>SCHW</t>
        </is>
      </c>
      <c r="B100" s="46" t="inlineStr">
        <is>
          <t>Charles Schwab Corporation</t>
        </is>
      </c>
      <c r="C100" s="46" t="inlineStr">
        <is>
          <t>Financials</t>
        </is>
      </c>
      <c r="D100" s="46" t="inlineStr">
        <is>
          <t>Dallas-Fort Worth</t>
        </is>
      </c>
      <c r="E100" s="46" t="inlineStr">
        <is>
          <t>N</t>
        </is>
      </c>
      <c r="F100" s="71" t="n">
        <v>0.24629</v>
      </c>
      <c r="G100" s="71" t="n">
        <v>-0.06766</v>
      </c>
      <c r="H100" s="71" t="n">
        <v>0.31396</v>
      </c>
      <c r="I100" s="54">
        <f>IF(F100="","",F100-AVERAGEIFS(F$4:F$503,$C$4:$C$503,$C100,$E$4:$E$503,"N"))</f>
        <v/>
      </c>
      <c r="J100" s="54">
        <f>IF(G100="","",G100-AVERAGEIFS(G$4:G$503,$C$4:$C$503,$C100,$E$4:$E$503,"N"))</f>
        <v/>
      </c>
      <c r="K100" s="54">
        <f>IF(H100="","",H100-AVERAGEIFS(H$4:H$503,$C$4:$C$503,$C100,$E$4:$E$503,"N"))</f>
        <v/>
      </c>
    </row>
    <row r="101">
      <c r="A101" s="46" t="inlineStr">
        <is>
          <t>CHTR</t>
        </is>
      </c>
      <c r="B101" s="46" t="inlineStr">
        <is>
          <t>Charter Communications</t>
        </is>
      </c>
      <c r="C101" s="46" t="inlineStr">
        <is>
          <t>Communication Services</t>
        </is>
      </c>
      <c r="D101" s="46" t="inlineStr">
        <is>
          <t>New York</t>
        </is>
      </c>
      <c r="E101" s="46" t="inlineStr">
        <is>
          <t>N</t>
        </is>
      </c>
      <c r="F101" s="71" t="n">
        <v>-1.37057</v>
      </c>
      <c r="G101" s="71" t="n">
        <v>-0.9984</v>
      </c>
      <c r="H101" s="71" t="n">
        <v>-0.89503</v>
      </c>
      <c r="I101" s="54">
        <f>IF(F101="","",F101-AVERAGEIFS(F$4:F$503,$C$4:$C$503,$C101,$E$4:$E$503,"N"))</f>
        <v/>
      </c>
      <c r="J101" s="54">
        <f>IF(G101="","",G101-AVERAGEIFS(G$4:G$503,$C$4:$C$503,$C101,$E$4:$E$503,"N"))</f>
        <v/>
      </c>
      <c r="K101" s="54">
        <f>IF(H101="","",H101-AVERAGEIFS(H$4:H$503,$C$4:$C$503,$C101,$E$4:$E$503,"N"))</f>
        <v/>
      </c>
    </row>
    <row r="102">
      <c r="A102" s="46" t="inlineStr">
        <is>
          <t>CVX</t>
        </is>
      </c>
      <c r="B102" s="46" t="inlineStr">
        <is>
          <t>Chevron Corporation</t>
        </is>
      </c>
      <c r="C102" s="46" t="inlineStr">
        <is>
          <t>Energy</t>
        </is>
      </c>
      <c r="D102" s="46" t="inlineStr">
        <is>
          <t>Houston</t>
        </is>
      </c>
      <c r="E102" s="46" t="inlineStr">
        <is>
          <t>N</t>
        </is>
      </c>
      <c r="F102" s="71" t="n">
        <v>0.90638</v>
      </c>
      <c r="G102" s="71" t="n">
        <v>0.45099</v>
      </c>
      <c r="H102" s="71" t="n">
        <v>0.45539</v>
      </c>
      <c r="I102" s="54">
        <f>IF(F102="","",F102-AVERAGEIFS(F$4:F$503,$C$4:$C$503,$C102,$E$4:$E$503,"N"))</f>
        <v/>
      </c>
      <c r="J102" s="54">
        <f>IF(G102="","",G102-AVERAGEIFS(G$4:G$503,$C$4:$C$503,$C102,$E$4:$E$503,"N"))</f>
        <v/>
      </c>
      <c r="K102" s="54">
        <f>IF(H102="","",H102-AVERAGEIFS(H$4:H$503,$C$4:$C$503,$C102,$E$4:$E$503,"N"))</f>
        <v/>
      </c>
    </row>
    <row r="103">
      <c r="A103" s="46" t="inlineStr">
        <is>
          <t>CMG</t>
        </is>
      </c>
      <c r="B103" s="46" t="inlineStr">
        <is>
          <t>Chipotle Mexican Grill</t>
        </is>
      </c>
      <c r="C103" s="46" t="inlineStr">
        <is>
          <t>Consumer Discretionary</t>
        </is>
      </c>
      <c r="D103" s="46" t="inlineStr">
        <is>
          <t>Los Angeles</t>
        </is>
      </c>
      <c r="E103" s="46" t="inlineStr">
        <is>
          <t>N</t>
        </is>
      </c>
      <c r="F103" s="71" t="n">
        <v>-0.18217</v>
      </c>
      <c r="G103" s="71" t="n">
        <v>0.47438</v>
      </c>
      <c r="H103" s="71" t="n">
        <v>-0.65655</v>
      </c>
      <c r="I103" s="54">
        <f>IF(F103="","",F103-AVERAGEIFS(F$4:F$503,$C$4:$C$503,$C103,$E$4:$E$503,"N"))</f>
        <v/>
      </c>
      <c r="J103" s="54">
        <f>IF(G103="","",G103-AVERAGEIFS(G$4:G$503,$C$4:$C$503,$C103,$E$4:$E$503,"N"))</f>
        <v/>
      </c>
      <c r="K103" s="54">
        <f>IF(H103="","",H103-AVERAGEIFS(H$4:H$503,$C$4:$C$503,$C103,$E$4:$E$503,"N"))</f>
        <v/>
      </c>
    </row>
    <row r="104">
      <c r="A104" s="46" t="inlineStr">
        <is>
          <t>CB</t>
        </is>
      </c>
      <c r="B104" s="46" t="inlineStr">
        <is>
          <t>Chubb Limited</t>
        </is>
      </c>
      <c r="C104" s="46" t="inlineStr">
        <is>
          <t>Financials</t>
        </is>
      </c>
      <c r="D104" s="46" t="inlineStr">
        <is>
          <t>Zurich, Switzerland</t>
        </is>
      </c>
      <c r="E104" s="46" t="inlineStr">
        <is>
          <t>Y</t>
        </is>
      </c>
      <c r="F104" s="71" t="n"/>
      <c r="G104" s="71" t="n"/>
      <c r="H104" s="71" t="n"/>
      <c r="I104" s="54">
        <f>IF(F104="","",F104-AVERAGEIFS(F$4:F$503,$C$4:$C$503,$C104,$E$4:$E$503,"N"))</f>
        <v/>
      </c>
      <c r="J104" s="54">
        <f>IF(G104="","",G104-AVERAGEIFS(G$4:G$503,$C$4:$C$503,$C104,$E$4:$E$503,"N"))</f>
        <v/>
      </c>
      <c r="K104" s="54">
        <f>IF(H104="","",H104-AVERAGEIFS(H$4:H$503,$C$4:$C$503,$C104,$E$4:$E$503,"N"))</f>
        <v/>
      </c>
    </row>
    <row r="105">
      <c r="A105" s="46" t="inlineStr">
        <is>
          <t>CHD</t>
        </is>
      </c>
      <c r="B105" s="46" t="inlineStr">
        <is>
          <t>Church &amp; Dwight</t>
        </is>
      </c>
      <c r="C105" s="46" t="inlineStr">
        <is>
          <t>Consumer Staples</t>
        </is>
      </c>
      <c r="D105" s="46" t="inlineStr">
        <is>
          <t>Ewing, New Jersey</t>
        </is>
      </c>
      <c r="E105" s="46" t="inlineStr">
        <is>
          <t>N</t>
        </is>
      </c>
      <c r="F105" s="71" t="n">
        <v>0.26659</v>
      </c>
      <c r="G105" s="71" t="n">
        <v>0.24252</v>
      </c>
      <c r="H105" s="71" t="n">
        <v>0.02408</v>
      </c>
      <c r="I105" s="54">
        <f>IF(F105="","",F105-AVERAGEIFS(F$4:F$503,$C$4:$C$503,$C105,$E$4:$E$503,"N"))</f>
        <v/>
      </c>
      <c r="J105" s="54">
        <f>IF(G105="","",G105-AVERAGEIFS(G$4:G$503,$C$4:$C$503,$C105,$E$4:$E$503,"N"))</f>
        <v/>
      </c>
      <c r="K105" s="54">
        <f>IF(H105="","",H105-AVERAGEIFS(H$4:H$503,$C$4:$C$503,$C105,$E$4:$E$503,"N"))</f>
        <v/>
      </c>
    </row>
    <row r="106">
      <c r="A106" s="46" t="inlineStr">
        <is>
          <t>CIEN</t>
        </is>
      </c>
      <c r="B106" s="46" t="inlineStr">
        <is>
          <t>Ciena</t>
        </is>
      </c>
      <c r="C106" s="46" t="inlineStr">
        <is>
          <t>Information Technology</t>
        </is>
      </c>
      <c r="D106" s="46" t="inlineStr">
        <is>
          <t>Hanover, Maryland</t>
        </is>
      </c>
      <c r="E106" s="46" t="inlineStr">
        <is>
          <t>N</t>
        </is>
      </c>
      <c r="F106" s="71" t="n">
        <v>1.92895</v>
      </c>
      <c r="G106" s="71" t="n">
        <v>-0.14871</v>
      </c>
      <c r="H106" s="71" t="n">
        <v>1.99568</v>
      </c>
      <c r="I106" s="54">
        <f>IF(F106="","",F106-AVERAGEIFS(F$4:F$503,$C$4:$C$503,$C106,$E$4:$E$503,"N"))</f>
        <v/>
      </c>
      <c r="J106" s="54">
        <f>IF(G106="","",G106-AVERAGEIFS(G$4:G$503,$C$4:$C$503,$C106,$E$4:$E$503,"N"))</f>
        <v/>
      </c>
      <c r="K106" s="54">
        <f>IF(H106="","",H106-AVERAGEIFS(H$4:H$503,$C$4:$C$503,$C106,$E$4:$E$503,"N"))</f>
        <v/>
      </c>
    </row>
    <row r="107">
      <c r="A107" s="46" t="inlineStr">
        <is>
          <t>CI</t>
        </is>
      </c>
      <c r="B107" s="46" t="inlineStr">
        <is>
          <t>Cigna</t>
        </is>
      </c>
      <c r="C107" s="46" t="inlineStr">
        <is>
          <t>Health Care</t>
        </is>
      </c>
      <c r="D107" s="46" t="inlineStr">
        <is>
          <t>Hartford</t>
        </is>
      </c>
      <c r="E107" s="46" t="inlineStr">
        <is>
          <t>N</t>
        </is>
      </c>
      <c r="F107" s="71" t="n">
        <v>0.43261</v>
      </c>
      <c r="G107" s="71" t="n">
        <v>0.5637799999999999</v>
      </c>
      <c r="H107" s="71" t="n">
        <v>-0.13117</v>
      </c>
      <c r="I107" s="54">
        <f>IF(F107="","",F107-AVERAGEIFS(F$4:F$503,$C$4:$C$503,$C107,$E$4:$E$503,"N"))</f>
        <v/>
      </c>
      <c r="J107" s="54">
        <f>IF(G107="","",G107-AVERAGEIFS(G$4:G$503,$C$4:$C$503,$C107,$E$4:$E$503,"N"))</f>
        <v/>
      </c>
      <c r="K107" s="54">
        <f>IF(H107="","",H107-AVERAGEIFS(H$4:H$503,$C$4:$C$503,$C107,$E$4:$E$503,"N"))</f>
        <v/>
      </c>
    </row>
    <row r="108">
      <c r="A108" s="46" t="inlineStr">
        <is>
          <t>CINF</t>
        </is>
      </c>
      <c r="B108" s="46" t="inlineStr">
        <is>
          <t>Cincinnati Financial</t>
        </is>
      </c>
      <c r="C108" s="46" t="inlineStr">
        <is>
          <t>Financials</t>
        </is>
      </c>
      <c r="D108" s="46" t="inlineStr">
        <is>
          <t>Cincinnati</t>
        </is>
      </c>
      <c r="E108" s="46" t="inlineStr">
        <is>
          <t>N</t>
        </is>
      </c>
      <c r="F108" s="71" t="n">
        <v>0.46162</v>
      </c>
      <c r="G108" s="71" t="n">
        <v>0.0498</v>
      </c>
      <c r="H108" s="71" t="n">
        <v>0.41182</v>
      </c>
      <c r="I108" s="54">
        <f>IF(F108="","",F108-AVERAGEIFS(F$4:F$503,$C$4:$C$503,$C108,$E$4:$E$503,"N"))</f>
        <v/>
      </c>
      <c r="J108" s="54">
        <f>IF(G108="","",G108-AVERAGEIFS(G$4:G$503,$C$4:$C$503,$C108,$E$4:$E$503,"N"))</f>
        <v/>
      </c>
      <c r="K108" s="54">
        <f>IF(H108="","",H108-AVERAGEIFS(H$4:H$503,$C$4:$C$503,$C108,$E$4:$E$503,"N"))</f>
        <v/>
      </c>
    </row>
    <row r="109">
      <c r="A109" s="46" t="inlineStr">
        <is>
          <t>CTAS</t>
        </is>
      </c>
      <c r="B109" s="46" t="inlineStr">
        <is>
          <t>Cintas</t>
        </is>
      </c>
      <c r="C109" s="46" t="inlineStr">
        <is>
          <t>Industrials</t>
        </is>
      </c>
      <c r="D109" s="46" t="inlineStr">
        <is>
          <t>Cincinnati</t>
        </is>
      </c>
      <c r="E109" s="46" t="inlineStr">
        <is>
          <t>N</t>
        </is>
      </c>
      <c r="F109" s="71" t="n">
        <v>0.74276</v>
      </c>
      <c r="G109" s="71" t="n">
        <v>0.49647</v>
      </c>
      <c r="H109" s="71" t="n">
        <v>0.24629</v>
      </c>
      <c r="I109" s="54">
        <f>IF(F109="","",F109-AVERAGEIFS(F$4:F$503,$C$4:$C$503,$C109,$E$4:$E$503,"N"))</f>
        <v/>
      </c>
      <c r="J109" s="54">
        <f>IF(G109="","",G109-AVERAGEIFS(G$4:G$503,$C$4:$C$503,$C109,$E$4:$E$503,"N"))</f>
        <v/>
      </c>
      <c r="K109" s="54">
        <f>IF(H109="","",H109-AVERAGEIFS(H$4:H$503,$C$4:$C$503,$C109,$E$4:$E$503,"N"))</f>
        <v/>
      </c>
    </row>
    <row r="110">
      <c r="A110" s="46" t="inlineStr">
        <is>
          <t>CSCO</t>
        </is>
      </c>
      <c r="B110" s="46" t="inlineStr">
        <is>
          <t>Cisco</t>
        </is>
      </c>
      <c r="C110" s="46" t="inlineStr">
        <is>
          <t>Information Technology</t>
        </is>
      </c>
      <c r="D110" s="46" t="inlineStr">
        <is>
          <t>SF Bay Area</t>
        </is>
      </c>
      <c r="E110" s="46" t="inlineStr">
        <is>
          <t>N</t>
        </is>
      </c>
      <c r="F110" s="71" t="n">
        <v>0.8581</v>
      </c>
      <c r="G110" s="71" t="n">
        <v>-0.06535000000000001</v>
      </c>
      <c r="H110" s="71" t="n">
        <v>0.92345</v>
      </c>
      <c r="I110" s="54">
        <f>IF(F110="","",F110-AVERAGEIFS(F$4:F$503,$C$4:$C$503,$C110,$E$4:$E$503,"N"))</f>
        <v/>
      </c>
      <c r="J110" s="54">
        <f>IF(G110="","",G110-AVERAGEIFS(G$4:G$503,$C$4:$C$503,$C110,$E$4:$E$503,"N"))</f>
        <v/>
      </c>
      <c r="K110" s="54">
        <f>IF(H110="","",H110-AVERAGEIFS(H$4:H$503,$C$4:$C$503,$C110,$E$4:$E$503,"N"))</f>
        <v/>
      </c>
    </row>
    <row r="111">
      <c r="A111" s="46" t="inlineStr">
        <is>
          <t>C</t>
        </is>
      </c>
      <c r="B111" s="46" t="inlineStr">
        <is>
          <t>Citigroup</t>
        </is>
      </c>
      <c r="C111" s="46" t="inlineStr">
        <is>
          <t>Financials</t>
        </is>
      </c>
      <c r="D111" s="46" t="inlineStr">
        <is>
          <t>New York</t>
        </is>
      </c>
      <c r="E111" s="46" t="inlineStr">
        <is>
          <t>N</t>
        </is>
      </c>
      <c r="F111" s="71" t="n">
        <v>0.69624</v>
      </c>
      <c r="G111" s="71" t="n">
        <v>-0.136</v>
      </c>
      <c r="H111" s="71" t="n">
        <v>0.83224</v>
      </c>
      <c r="I111" s="54">
        <f>IF(F111="","",F111-AVERAGEIFS(F$4:F$503,$C$4:$C$503,$C111,$E$4:$E$503,"N"))</f>
        <v/>
      </c>
      <c r="J111" s="54">
        <f>IF(G111="","",G111-AVERAGEIFS(G$4:G$503,$C$4:$C$503,$C111,$E$4:$E$503,"N"))</f>
        <v/>
      </c>
      <c r="K111" s="54">
        <f>IF(H111="","",H111-AVERAGEIFS(H$4:H$503,$C$4:$C$503,$C111,$E$4:$E$503,"N"))</f>
        <v/>
      </c>
    </row>
    <row r="112">
      <c r="A112" s="46" t="inlineStr">
        <is>
          <t>CFG</t>
        </is>
      </c>
      <c r="B112" s="46" t="inlineStr">
        <is>
          <t>Citizens Financial Group</t>
        </is>
      </c>
      <c r="C112" s="46" t="inlineStr">
        <is>
          <t>Financials</t>
        </is>
      </c>
      <c r="D112" s="46" t="inlineStr">
        <is>
          <t>Providence</t>
        </is>
      </c>
      <c r="E112" s="46" t="inlineStr">
        <is>
          <t>N</t>
        </is>
      </c>
      <c r="F112" s="71" t="n">
        <v>0.46849</v>
      </c>
      <c r="G112" s="71" t="n">
        <v>-0.27944</v>
      </c>
      <c r="H112" s="71" t="n">
        <v>0.74793</v>
      </c>
      <c r="I112" s="54">
        <f>IF(F112="","",F112-AVERAGEIFS(F$4:F$503,$C$4:$C$503,$C112,$E$4:$E$503,"N"))</f>
        <v/>
      </c>
      <c r="J112" s="54">
        <f>IF(G112="","",G112-AVERAGEIFS(G$4:G$503,$C$4:$C$503,$C112,$E$4:$E$503,"N"))</f>
        <v/>
      </c>
      <c r="K112" s="54">
        <f>IF(H112="","",H112-AVERAGEIFS(H$4:H$503,$C$4:$C$503,$C112,$E$4:$E$503,"N"))</f>
        <v/>
      </c>
    </row>
    <row r="113">
      <c r="A113" s="46" t="inlineStr">
        <is>
          <t>CLX</t>
        </is>
      </c>
      <c r="B113" s="46" t="inlineStr">
        <is>
          <t>Clorox</t>
        </is>
      </c>
      <c r="C113" s="46" t="inlineStr">
        <is>
          <t>Consumer Staples</t>
        </is>
      </c>
      <c r="D113" s="46" t="inlineStr">
        <is>
          <t>SF Bay Area</t>
        </is>
      </c>
      <c r="E113" s="46" t="inlineStr">
        <is>
          <t>N</t>
        </is>
      </c>
      <c r="F113" s="71" t="n">
        <v>-0.47725</v>
      </c>
      <c r="G113" s="71" t="n">
        <v>-0.05688</v>
      </c>
      <c r="H113" s="71" t="n">
        <v>-0.42037</v>
      </c>
      <c r="I113" s="54">
        <f>IF(F113="","",F113-AVERAGEIFS(F$4:F$503,$C$4:$C$503,$C113,$E$4:$E$503,"N"))</f>
        <v/>
      </c>
      <c r="J113" s="54">
        <f>IF(G113="","",G113-AVERAGEIFS(G$4:G$503,$C$4:$C$503,$C113,$E$4:$E$503,"N"))</f>
        <v/>
      </c>
      <c r="K113" s="54">
        <f>IF(H113="","",H113-AVERAGEIFS(H$4:H$503,$C$4:$C$503,$C113,$E$4:$E$503,"N"))</f>
        <v/>
      </c>
    </row>
    <row r="114">
      <c r="A114" s="46" t="inlineStr">
        <is>
          <t>CME</t>
        </is>
      </c>
      <c r="B114" s="46" t="inlineStr">
        <is>
          <t>CME Group</t>
        </is>
      </c>
      <c r="C114" s="46" t="inlineStr">
        <is>
          <t>Financials</t>
        </is>
      </c>
      <c r="D114" s="46" t="inlineStr">
        <is>
          <t>Chicago</t>
        </is>
      </c>
      <c r="E114" s="46" t="inlineStr">
        <is>
          <t>N</t>
        </is>
      </c>
      <c r="F114" s="71" t="n">
        <v>0.50849</v>
      </c>
      <c r="G114" s="71" t="n">
        <v>0.09147</v>
      </c>
      <c r="H114" s="71" t="n">
        <v>0.41702</v>
      </c>
      <c r="I114" s="54">
        <f>IF(F114="","",F114-AVERAGEIFS(F$4:F$503,$C$4:$C$503,$C114,$E$4:$E$503,"N"))</f>
        <v/>
      </c>
      <c r="J114" s="54">
        <f>IF(G114="","",G114-AVERAGEIFS(G$4:G$503,$C$4:$C$503,$C114,$E$4:$E$503,"N"))</f>
        <v/>
      </c>
      <c r="K114" s="54">
        <f>IF(H114="","",H114-AVERAGEIFS(H$4:H$503,$C$4:$C$503,$C114,$E$4:$E$503,"N"))</f>
        <v/>
      </c>
    </row>
    <row r="115">
      <c r="A115" s="46" t="inlineStr">
        <is>
          <t>CMS</t>
        </is>
      </c>
      <c r="B115" s="46" t="inlineStr">
        <is>
          <t>CMS Energy</t>
        </is>
      </c>
      <c r="C115" s="46" t="inlineStr">
        <is>
          <t>Utilities</t>
        </is>
      </c>
      <c r="D115" s="46" t="inlineStr">
        <is>
          <t>Jackson, Michigan</t>
        </is>
      </c>
      <c r="E115" s="46" t="inlineStr">
        <is>
          <t>N</t>
        </is>
      </c>
      <c r="F115" s="71" t="n">
        <v>0.25789</v>
      </c>
      <c r="G115" s="71" t="n">
        <v>0.02001</v>
      </c>
      <c r="H115" s="71" t="n">
        <v>0.23787</v>
      </c>
      <c r="I115" s="54">
        <f>IF(F115="","",F115-AVERAGEIFS(F$4:F$503,$C$4:$C$503,$C115,$E$4:$E$503,"N"))</f>
        <v/>
      </c>
      <c r="J115" s="54">
        <f>IF(G115="","",G115-AVERAGEIFS(G$4:G$503,$C$4:$C$503,$C115,$E$4:$E$503,"N"))</f>
        <v/>
      </c>
      <c r="K115" s="54">
        <f>IF(H115="","",H115-AVERAGEIFS(H$4:H$503,$C$4:$C$503,$C115,$E$4:$E$503,"N"))</f>
        <v/>
      </c>
    </row>
    <row r="116">
      <c r="A116" s="46" t="inlineStr">
        <is>
          <t>KO</t>
        </is>
      </c>
      <c r="B116" s="46" t="inlineStr">
        <is>
          <t>Coca-Cola Company (The)</t>
        </is>
      </c>
      <c r="C116" s="46" t="inlineStr">
        <is>
          <t>Consumer Staples</t>
        </is>
      </c>
      <c r="D116" s="46" t="inlineStr">
        <is>
          <t>Atlanta</t>
        </is>
      </c>
      <c r="E116" s="46" t="inlineStr">
        <is>
          <t>N</t>
        </is>
      </c>
      <c r="F116" s="71" t="n">
        <v>0.6679</v>
      </c>
      <c r="G116" s="71" t="n">
        <v>0.13955</v>
      </c>
      <c r="H116" s="71" t="n">
        <v>0.52835</v>
      </c>
      <c r="I116" s="54">
        <f>IF(F116="","",F116-AVERAGEIFS(F$4:F$503,$C$4:$C$503,$C116,$E$4:$E$503,"N"))</f>
        <v/>
      </c>
      <c r="J116" s="54">
        <f>IF(G116="","",G116-AVERAGEIFS(G$4:G$503,$C$4:$C$503,$C116,$E$4:$E$503,"N"))</f>
        <v/>
      </c>
      <c r="K116" s="54">
        <f>IF(H116="","",H116-AVERAGEIFS(H$4:H$503,$C$4:$C$503,$C116,$E$4:$E$503,"N"))</f>
        <v/>
      </c>
    </row>
    <row r="117">
      <c r="A117" s="46" t="inlineStr">
        <is>
          <t>CTSH</t>
        </is>
      </c>
      <c r="B117" s="46" t="inlineStr">
        <is>
          <t>Cognizant</t>
        </is>
      </c>
      <c r="C117" s="46" t="inlineStr">
        <is>
          <t>Information Technology</t>
        </is>
      </c>
      <c r="D117" s="46" t="inlineStr">
        <is>
          <t>New York</t>
        </is>
      </c>
      <c r="E117" s="46" t="inlineStr">
        <is>
          <t>N</t>
        </is>
      </c>
      <c r="F117" s="71" t="n">
        <v>-0.14695</v>
      </c>
      <c r="G117" s="71" t="n">
        <v>-0.10929</v>
      </c>
      <c r="H117" s="71" t="n">
        <v>-0.03766</v>
      </c>
      <c r="I117" s="54">
        <f>IF(F117="","",F117-AVERAGEIFS(F$4:F$503,$C$4:$C$503,$C117,$E$4:$E$503,"N"))</f>
        <v/>
      </c>
      <c r="J117" s="54">
        <f>IF(G117="","",G117-AVERAGEIFS(G$4:G$503,$C$4:$C$503,$C117,$E$4:$E$503,"N"))</f>
        <v/>
      </c>
      <c r="K117" s="54">
        <f>IF(H117="","",H117-AVERAGEIFS(H$4:H$503,$C$4:$C$503,$C117,$E$4:$E$503,"N"))</f>
        <v/>
      </c>
    </row>
    <row r="118">
      <c r="A118" s="46" t="inlineStr">
        <is>
          <t>COHR</t>
        </is>
      </c>
      <c r="B118" s="46" t="inlineStr">
        <is>
          <t>Coherent Corp.</t>
        </is>
      </c>
      <c r="C118" s="46" t="inlineStr">
        <is>
          <t>Information Technology</t>
        </is>
      </c>
      <c r="D118" s="46" t="inlineStr">
        <is>
          <t>Saxonburg, Pennsylvania</t>
        </is>
      </c>
      <c r="E118" s="46" t="inlineStr">
        <is>
          <t>N</t>
        </is>
      </c>
      <c r="F118" s="71" t="n">
        <v>1.52054</v>
      </c>
      <c r="G118" s="71" t="n">
        <v>-0.08159</v>
      </c>
      <c r="H118" s="71" t="n">
        <v>1.60214</v>
      </c>
      <c r="I118" s="54">
        <f>IF(F118="","",F118-AVERAGEIFS(F$4:F$503,$C$4:$C$503,$C118,$E$4:$E$503,"N"))</f>
        <v/>
      </c>
      <c r="J118" s="54">
        <f>IF(G118="","",G118-AVERAGEIFS(G$4:G$503,$C$4:$C$503,$C118,$E$4:$E$503,"N"))</f>
        <v/>
      </c>
      <c r="K118" s="54">
        <f>IF(H118="","",H118-AVERAGEIFS(H$4:H$503,$C$4:$C$503,$C118,$E$4:$E$503,"N"))</f>
        <v/>
      </c>
    </row>
    <row r="119">
      <c r="A119" s="46" t="inlineStr">
        <is>
          <t>COIN</t>
        </is>
      </c>
      <c r="B119" s="46" t="inlineStr">
        <is>
          <t>Coinbase</t>
        </is>
      </c>
      <c r="C119" s="46" t="inlineStr">
        <is>
          <t>Financials</t>
        </is>
      </c>
      <c r="D119" s="46" t="inlineStr">
        <is>
          <t>New York</t>
        </is>
      </c>
      <c r="E119" s="46" t="inlineStr">
        <is>
          <t>N</t>
        </is>
      </c>
      <c r="F119" s="71" t="n">
        <v>-0.48431</v>
      </c>
      <c r="G119" s="71" t="n">
        <v>-0.24867</v>
      </c>
      <c r="H119" s="71" t="n">
        <v>-0.23564</v>
      </c>
      <c r="I119" s="54">
        <f>IF(F119="","",F119-AVERAGEIFS(F$4:F$503,$C$4:$C$503,$C119,$E$4:$E$503,"N"))</f>
        <v/>
      </c>
      <c r="J119" s="54">
        <f>IF(G119="","",G119-AVERAGEIFS(G$4:G$503,$C$4:$C$503,$C119,$E$4:$E$503,"N"))</f>
        <v/>
      </c>
      <c r="K119" s="54">
        <f>IF(H119="","",H119-AVERAGEIFS(H$4:H$503,$C$4:$C$503,$C119,$E$4:$E$503,"N"))</f>
        <v/>
      </c>
    </row>
    <row r="120">
      <c r="A120" s="46" t="inlineStr">
        <is>
          <t>CL</t>
        </is>
      </c>
      <c r="B120" s="46" t="inlineStr">
        <is>
          <t>Colgate-Palmolive</t>
        </is>
      </c>
      <c r="C120" s="46" t="inlineStr">
        <is>
          <t>Consumer Staples</t>
        </is>
      </c>
      <c r="D120" s="46" t="inlineStr">
        <is>
          <t>New York</t>
        </is>
      </c>
      <c r="E120" s="46" t="inlineStr">
        <is>
          <t>N</t>
        </is>
      </c>
      <c r="F120" s="71" t="n">
        <v>0.31541</v>
      </c>
      <c r="G120" s="71" t="n">
        <v>0.18374</v>
      </c>
      <c r="H120" s="71" t="n">
        <v>0.13168</v>
      </c>
      <c r="I120" s="54">
        <f>IF(F120="","",F120-AVERAGEIFS(F$4:F$503,$C$4:$C$503,$C120,$E$4:$E$503,"N"))</f>
        <v/>
      </c>
      <c r="J120" s="54">
        <f>IF(G120="","",G120-AVERAGEIFS(G$4:G$503,$C$4:$C$503,$C120,$E$4:$E$503,"N"))</f>
        <v/>
      </c>
      <c r="K120" s="54">
        <f>IF(H120="","",H120-AVERAGEIFS(H$4:H$503,$C$4:$C$503,$C120,$E$4:$E$503,"N"))</f>
        <v/>
      </c>
    </row>
    <row r="121">
      <c r="A121" s="46" t="inlineStr">
        <is>
          <t>CMCSA</t>
        </is>
      </c>
      <c r="B121" s="46" t="inlineStr">
        <is>
          <t>Comcast</t>
        </is>
      </c>
      <c r="C121" s="46" t="inlineStr">
        <is>
          <t>Communication Services</t>
        </is>
      </c>
      <c r="D121" s="46" t="inlineStr">
        <is>
          <t>Philadelphia</t>
        </is>
      </c>
      <c r="E121" s="46" t="inlineStr">
        <is>
          <t>N</t>
        </is>
      </c>
      <c r="F121" s="71" t="n">
        <v>-0.70363</v>
      </c>
      <c r="G121" s="71" t="n">
        <v>-0.25363</v>
      </c>
      <c r="H121" s="71" t="n">
        <v>-0.45001</v>
      </c>
      <c r="I121" s="54">
        <f>IF(F121="","",F121-AVERAGEIFS(F$4:F$503,$C$4:$C$503,$C121,$E$4:$E$503,"N"))</f>
        <v/>
      </c>
      <c r="J121" s="54">
        <f>IF(G121="","",G121-AVERAGEIFS(G$4:G$503,$C$4:$C$503,$C121,$E$4:$E$503,"N"))</f>
        <v/>
      </c>
      <c r="K121" s="54">
        <f>IF(H121="","",H121-AVERAGEIFS(H$4:H$503,$C$4:$C$503,$C121,$E$4:$E$503,"N"))</f>
        <v/>
      </c>
    </row>
    <row r="122">
      <c r="A122" s="46" t="inlineStr">
        <is>
          <t>FIX</t>
        </is>
      </c>
      <c r="B122" s="46" t="inlineStr">
        <is>
          <t>Comfort Systems USA</t>
        </is>
      </c>
      <c r="C122" s="46" t="inlineStr">
        <is>
          <t>Industrials</t>
        </is>
      </c>
      <c r="D122" s="46" t="inlineStr">
        <is>
          <t>Houston</t>
        </is>
      </c>
      <c r="E122" s="46" t="inlineStr">
        <is>
          <t>N</t>
        </is>
      </c>
      <c r="F122" s="71" t="n">
        <v>2.32188</v>
      </c>
      <c r="G122" s="71" t="n">
        <v>1.21635</v>
      </c>
      <c r="H122" s="71" t="n">
        <v>1.63236</v>
      </c>
      <c r="I122" s="54">
        <f>IF(F122="","",F122-AVERAGEIFS(F$4:F$503,$C$4:$C$503,$C122,$E$4:$E$503,"N"))</f>
        <v/>
      </c>
      <c r="J122" s="54">
        <f>IF(G122="","",G122-AVERAGEIFS(G$4:G$503,$C$4:$C$503,$C122,$E$4:$E$503,"N"))</f>
        <v/>
      </c>
      <c r="K122" s="54">
        <f>IF(H122="","",H122-AVERAGEIFS(H$4:H$503,$C$4:$C$503,$C122,$E$4:$E$503,"N"))</f>
        <v/>
      </c>
    </row>
    <row r="123">
      <c r="A123" s="46" t="inlineStr">
        <is>
          <t>COP</t>
        </is>
      </c>
      <c r="B123" s="46" t="inlineStr">
        <is>
          <t>ConocoPhillips</t>
        </is>
      </c>
      <c r="C123" s="46" t="inlineStr">
        <is>
          <t>Energy</t>
        </is>
      </c>
      <c r="D123" s="46" t="inlineStr">
        <is>
          <t>Houston</t>
        </is>
      </c>
      <c r="E123" s="46" t="inlineStr">
        <is>
          <t>N</t>
        </is>
      </c>
      <c r="F123" s="71" t="n">
        <v>0.82959</v>
      </c>
      <c r="G123" s="71" t="n">
        <v>0.65896</v>
      </c>
      <c r="H123" s="71" t="n">
        <v>0.17063</v>
      </c>
      <c r="I123" s="54">
        <f>IF(F123="","",F123-AVERAGEIFS(F$4:F$503,$C$4:$C$503,$C123,$E$4:$E$503,"N"))</f>
        <v/>
      </c>
      <c r="J123" s="54">
        <f>IF(G123="","",G123-AVERAGEIFS(G$4:G$503,$C$4:$C$503,$C123,$E$4:$E$503,"N"))</f>
        <v/>
      </c>
      <c r="K123" s="54">
        <f>IF(H123="","",H123-AVERAGEIFS(H$4:H$503,$C$4:$C$503,$C123,$E$4:$E$503,"N"))</f>
        <v/>
      </c>
    </row>
    <row r="124">
      <c r="A124" s="46" t="inlineStr">
        <is>
          <t>ED</t>
        </is>
      </c>
      <c r="B124" s="46" t="inlineStr">
        <is>
          <t>Consolidated Edison</t>
        </is>
      </c>
      <c r="C124" s="46" t="inlineStr">
        <is>
          <t>Utilities</t>
        </is>
      </c>
      <c r="D124" s="46" t="inlineStr">
        <is>
          <t>New York</t>
        </is>
      </c>
      <c r="E124" s="46" t="inlineStr">
        <is>
          <t>N</t>
        </is>
      </c>
      <c r="F124" s="71" t="n">
        <v>0.55926</v>
      </c>
      <c r="G124" s="71" t="n">
        <v>0.24956</v>
      </c>
      <c r="H124" s="71" t="n">
        <v>0.30971</v>
      </c>
      <c r="I124" s="54">
        <f>IF(F124="","",F124-AVERAGEIFS(F$4:F$503,$C$4:$C$503,$C124,$E$4:$E$503,"N"))</f>
        <v/>
      </c>
      <c r="J124" s="54">
        <f>IF(G124="","",G124-AVERAGEIFS(G$4:G$503,$C$4:$C$503,$C124,$E$4:$E$503,"N"))</f>
        <v/>
      </c>
      <c r="K124" s="54">
        <f>IF(H124="","",H124-AVERAGEIFS(H$4:H$503,$C$4:$C$503,$C124,$E$4:$E$503,"N"))</f>
        <v/>
      </c>
    </row>
    <row r="125">
      <c r="A125" s="46" t="inlineStr">
        <is>
          <t>STZ</t>
        </is>
      </c>
      <c r="B125" s="46" t="inlineStr">
        <is>
          <t>Constellation Brands</t>
        </is>
      </c>
      <c r="C125" s="46" t="inlineStr">
        <is>
          <t>Consumer Staples</t>
        </is>
      </c>
      <c r="D125" s="46" t="inlineStr">
        <is>
          <t>Rochester, New York</t>
        </is>
      </c>
      <c r="E125" s="46" t="inlineStr">
        <is>
          <t>N</t>
        </is>
      </c>
      <c r="F125" s="71" t="n">
        <v>-0.44823</v>
      </c>
      <c r="G125" s="71" t="n">
        <v>0.19799</v>
      </c>
      <c r="H125" s="71" t="n">
        <v>-0.64622</v>
      </c>
      <c r="I125" s="54">
        <f>IF(F125="","",F125-AVERAGEIFS(F$4:F$503,$C$4:$C$503,$C125,$E$4:$E$503,"N"))</f>
        <v/>
      </c>
      <c r="J125" s="54">
        <f>IF(G125="","",G125-AVERAGEIFS(G$4:G$503,$C$4:$C$503,$C125,$E$4:$E$503,"N"))</f>
        <v/>
      </c>
      <c r="K125" s="54">
        <f>IF(H125="","",H125-AVERAGEIFS(H$4:H$503,$C$4:$C$503,$C125,$E$4:$E$503,"N"))</f>
        <v/>
      </c>
    </row>
    <row r="126">
      <c r="A126" s="46" t="inlineStr">
        <is>
          <t>CEG</t>
        </is>
      </c>
      <c r="B126" s="46" t="inlineStr">
        <is>
          <t>Constellation Energy</t>
        </is>
      </c>
      <c r="C126" s="46" t="inlineStr">
        <is>
          <t>Utilities</t>
        </is>
      </c>
      <c r="D126" s="46" t="inlineStr">
        <is>
          <t>Baltimore</t>
        </is>
      </c>
      <c r="E126" s="46" t="inlineStr">
        <is>
          <t>N</t>
        </is>
      </c>
      <c r="F126" s="71" t="n"/>
      <c r="G126" s="71" t="n"/>
      <c r="H126" s="71" t="n">
        <v>0.41888</v>
      </c>
      <c r="I126" s="54">
        <f>IF(F126="","",F126-AVERAGEIFS(F$4:F$503,$C$4:$C$503,$C126,$E$4:$E$503,"N"))</f>
        <v/>
      </c>
      <c r="J126" s="54">
        <f>IF(G126="","",G126-AVERAGEIFS(G$4:G$503,$C$4:$C$503,$C126,$E$4:$E$503,"N"))</f>
        <v/>
      </c>
      <c r="K126" s="54">
        <f>IF(H126="","",H126-AVERAGEIFS(H$4:H$503,$C$4:$C$503,$C126,$E$4:$E$503,"N"))</f>
        <v/>
      </c>
    </row>
    <row r="127">
      <c r="A127" s="46" t="inlineStr">
        <is>
          <t>COO</t>
        </is>
      </c>
      <c r="B127" s="46" t="inlineStr">
        <is>
          <t>Cooper Companies (The)</t>
        </is>
      </c>
      <c r="C127" s="46" t="inlineStr">
        <is>
          <t>Health Care</t>
        </is>
      </c>
      <c r="D127" s="46" t="inlineStr">
        <is>
          <t>SF Bay Area</t>
        </is>
      </c>
      <c r="E127" s="46" t="inlineStr">
        <is>
          <t>N</t>
        </is>
      </c>
      <c r="F127" s="71" t="n">
        <v>-0.59545</v>
      </c>
      <c r="G127" s="71" t="n">
        <v>-0.09492</v>
      </c>
      <c r="H127" s="71" t="n">
        <v>-0.50053</v>
      </c>
      <c r="I127" s="54">
        <f>IF(F127="","",F127-AVERAGEIFS(F$4:F$503,$C$4:$C$503,$C127,$E$4:$E$503,"N"))</f>
        <v/>
      </c>
      <c r="J127" s="54">
        <f>IF(G127="","",G127-AVERAGEIFS(G$4:G$503,$C$4:$C$503,$C127,$E$4:$E$503,"N"))</f>
        <v/>
      </c>
      <c r="K127" s="54">
        <f>IF(H127="","",H127-AVERAGEIFS(H$4:H$503,$C$4:$C$503,$C127,$E$4:$E$503,"N"))</f>
        <v/>
      </c>
    </row>
    <row r="128">
      <c r="A128" s="46" t="inlineStr">
        <is>
          <t>CPRT</t>
        </is>
      </c>
      <c r="B128" s="46" t="inlineStr">
        <is>
          <t>Copart</t>
        </is>
      </c>
      <c r="C128" s="46" t="inlineStr">
        <is>
          <t>Industrials</t>
        </is>
      </c>
      <c r="D128" s="46" t="inlineStr">
        <is>
          <t>Dallas-Fort Worth</t>
        </is>
      </c>
      <c r="E128" s="46" t="inlineStr">
        <is>
          <t>N</t>
        </is>
      </c>
      <c r="F128" s="71" t="n">
        <v>-0.32194</v>
      </c>
      <c r="G128" s="71" t="n">
        <v>0.40563</v>
      </c>
      <c r="H128" s="71" t="n">
        <v>-0.7275700000000001</v>
      </c>
      <c r="I128" s="54">
        <f>IF(F128="","",F128-AVERAGEIFS(F$4:F$503,$C$4:$C$503,$C128,$E$4:$E$503,"N"))</f>
        <v/>
      </c>
      <c r="J128" s="54">
        <f>IF(G128="","",G128-AVERAGEIFS(G$4:G$503,$C$4:$C$503,$C128,$E$4:$E$503,"N"))</f>
        <v/>
      </c>
      <c r="K128" s="54">
        <f>IF(H128="","",H128-AVERAGEIFS(H$4:H$503,$C$4:$C$503,$C128,$E$4:$E$503,"N"))</f>
        <v/>
      </c>
    </row>
    <row r="129">
      <c r="A129" s="46" t="inlineStr">
        <is>
          <t>GLW</t>
        </is>
      </c>
      <c r="B129" s="46" t="inlineStr">
        <is>
          <t>Corning Inc.</t>
        </is>
      </c>
      <c r="C129" s="46" t="inlineStr">
        <is>
          <t>Information Technology</t>
        </is>
      </c>
      <c r="D129" s="46" t="inlineStr">
        <is>
          <t>Corning, New York</t>
        </is>
      </c>
      <c r="E129" s="46" t="inlineStr">
        <is>
          <t>N</t>
        </is>
      </c>
      <c r="F129" s="71" t="n">
        <v>1.43682</v>
      </c>
      <c r="G129" s="71" t="n">
        <v>-0.12415</v>
      </c>
      <c r="H129" s="71" t="n">
        <v>1.56096</v>
      </c>
      <c r="I129" s="54">
        <f>IF(F129="","",F129-AVERAGEIFS(F$4:F$503,$C$4:$C$503,$C129,$E$4:$E$503,"N"))</f>
        <v/>
      </c>
      <c r="J129" s="54">
        <f>IF(G129="","",G129-AVERAGEIFS(G$4:G$503,$C$4:$C$503,$C129,$E$4:$E$503,"N"))</f>
        <v/>
      </c>
      <c r="K129" s="54">
        <f>IF(H129="","",H129-AVERAGEIFS(H$4:H$503,$C$4:$C$503,$C129,$E$4:$E$503,"N"))</f>
        <v/>
      </c>
    </row>
    <row r="130">
      <c r="A130" s="46" t="inlineStr">
        <is>
          <t>CPAY</t>
        </is>
      </c>
      <c r="B130" s="46" t="inlineStr">
        <is>
          <t>Corpay</t>
        </is>
      </c>
      <c r="C130" s="46" t="inlineStr">
        <is>
          <t>Financials</t>
        </is>
      </c>
      <c r="D130" s="46" t="inlineStr">
        <is>
          <t>Atlanta</t>
        </is>
      </c>
      <c r="E130" s="46" t="inlineStr">
        <is>
          <t>N</t>
        </is>
      </c>
      <c r="F130" s="71" t="n">
        <v>0.3671</v>
      </c>
      <c r="G130" s="71" t="n">
        <v>0.09278</v>
      </c>
      <c r="H130" s="71" t="n">
        <v>0.27432</v>
      </c>
      <c r="I130" s="54">
        <f>IF(F130="","",F130-AVERAGEIFS(F$4:F$503,$C$4:$C$503,$C130,$E$4:$E$503,"N"))</f>
        <v/>
      </c>
      <c r="J130" s="54">
        <f>IF(G130="","",G130-AVERAGEIFS(G$4:G$503,$C$4:$C$503,$C130,$E$4:$E$503,"N"))</f>
        <v/>
      </c>
      <c r="K130" s="54">
        <f>IF(H130="","",H130-AVERAGEIFS(H$4:H$503,$C$4:$C$503,$C130,$E$4:$E$503,"N"))</f>
        <v/>
      </c>
    </row>
    <row r="131">
      <c r="A131" s="46" t="inlineStr">
        <is>
          <t>CSGP</t>
        </is>
      </c>
      <c r="B131" s="46" t="inlineStr">
        <is>
          <t>CoStar Group</t>
        </is>
      </c>
      <c r="C131" s="46" t="inlineStr">
        <is>
          <t>Real Estate</t>
        </is>
      </c>
      <c r="D131" s="46" t="inlineStr">
        <is>
          <t>Washington DC</t>
        </is>
      </c>
      <c r="E131" s="46" t="inlineStr">
        <is>
          <t>N</t>
        </is>
      </c>
      <c r="F131" s="71" t="n">
        <v>-1.13631</v>
      </c>
      <c r="G131" s="71" t="n">
        <v>-0.08345</v>
      </c>
      <c r="H131" s="71" t="n">
        <v>-0.89503</v>
      </c>
      <c r="I131" s="54">
        <f>IF(F131="","",F131-AVERAGEIFS(F$4:F$503,$C$4:$C$503,$C131,$E$4:$E$503,"N"))</f>
        <v/>
      </c>
      <c r="J131" s="54">
        <f>IF(G131="","",G131-AVERAGEIFS(G$4:G$503,$C$4:$C$503,$C131,$E$4:$E$503,"N"))</f>
        <v/>
      </c>
      <c r="K131" s="54">
        <f>IF(H131="","",H131-AVERAGEIFS(H$4:H$503,$C$4:$C$503,$C131,$E$4:$E$503,"N"))</f>
        <v/>
      </c>
    </row>
    <row r="132">
      <c r="A132" s="46" t="inlineStr">
        <is>
          <t>COST</t>
        </is>
      </c>
      <c r="B132" s="46" t="inlineStr">
        <is>
          <t>Costco</t>
        </is>
      </c>
      <c r="C132" s="46" t="inlineStr">
        <is>
          <t>Consumer Staples</t>
        </is>
      </c>
      <c r="D132" s="46" t="inlineStr">
        <is>
          <t>Seattle</t>
        </is>
      </c>
      <c r="E132" s="46" t="inlineStr">
        <is>
          <t>N</t>
        </is>
      </c>
      <c r="F132" s="71" t="n">
        <v>0.82879</v>
      </c>
      <c r="G132" s="71" t="n">
        <v>0.49888</v>
      </c>
      <c r="H132" s="71" t="n">
        <v>0.32992</v>
      </c>
      <c r="I132" s="54">
        <f>IF(F132="","",F132-AVERAGEIFS(F$4:F$503,$C$4:$C$503,$C132,$E$4:$E$503,"N"))</f>
        <v/>
      </c>
      <c r="J132" s="54">
        <f>IF(G132="","",G132-AVERAGEIFS(G$4:G$503,$C$4:$C$503,$C132,$E$4:$E$503,"N"))</f>
        <v/>
      </c>
      <c r="K132" s="54">
        <f>IF(H132="","",H132-AVERAGEIFS(H$4:H$503,$C$4:$C$503,$C132,$E$4:$E$503,"N"))</f>
        <v/>
      </c>
    </row>
    <row r="133">
      <c r="A133" s="46" t="inlineStr">
        <is>
          <t>CRH</t>
        </is>
      </c>
      <c r="B133" s="46" t="inlineStr">
        <is>
          <t>CRH plc</t>
        </is>
      </c>
      <c r="C133" s="46" t="inlineStr">
        <is>
          <t>Materials</t>
        </is>
      </c>
      <c r="D133" s="46" t="inlineStr">
        <is>
          <t>Dublin, Ireland</t>
        </is>
      </c>
      <c r="E133" s="46" t="inlineStr">
        <is>
          <t>Y</t>
        </is>
      </c>
      <c r="F133" s="71" t="n"/>
      <c r="G133" s="71" t="n"/>
      <c r="H133" s="71" t="n"/>
      <c r="I133" s="54">
        <f>IF(F133="","",F133-AVERAGEIFS(F$4:F$503,$C$4:$C$503,$C133,$E$4:$E$503,"N"))</f>
        <v/>
      </c>
      <c r="J133" s="54">
        <f>IF(G133="","",G133-AVERAGEIFS(G$4:G$503,$C$4:$C$503,$C133,$E$4:$E$503,"N"))</f>
        <v/>
      </c>
      <c r="K133" s="54">
        <f>IF(H133="","",H133-AVERAGEIFS(H$4:H$503,$C$4:$C$503,$C133,$E$4:$E$503,"N"))</f>
        <v/>
      </c>
    </row>
    <row r="134">
      <c r="A134" s="46" t="inlineStr">
        <is>
          <t>CRWD</t>
        </is>
      </c>
      <c r="B134" s="46" t="inlineStr">
        <is>
          <t>CrowdStrike</t>
        </is>
      </c>
      <c r="C134" s="46" t="inlineStr">
        <is>
          <t>Information Technology</t>
        </is>
      </c>
      <c r="D134" s="46" t="inlineStr">
        <is>
          <t>Austin</t>
        </is>
      </c>
      <c r="E134" s="46" t="inlineStr">
        <is>
          <t>N</t>
        </is>
      </c>
      <c r="F134" s="71" t="n">
        <v>1.29504</v>
      </c>
      <c r="G134" s="71" t="n">
        <v>0.09107</v>
      </c>
      <c r="H134" s="71" t="n">
        <v>1.20397</v>
      </c>
      <c r="I134" s="54">
        <f>IF(F134="","",F134-AVERAGEIFS(F$4:F$503,$C$4:$C$503,$C134,$E$4:$E$503,"N"))</f>
        <v/>
      </c>
      <c r="J134" s="54">
        <f>IF(G134="","",G134-AVERAGEIFS(G$4:G$503,$C$4:$C$503,$C134,$E$4:$E$503,"N"))</f>
        <v/>
      </c>
      <c r="K134" s="54">
        <f>IF(H134="","",H134-AVERAGEIFS(H$4:H$503,$C$4:$C$503,$C134,$E$4:$E$503,"N"))</f>
        <v/>
      </c>
    </row>
    <row r="135">
      <c r="A135" s="46" t="inlineStr">
        <is>
          <t>CCI</t>
        </is>
      </c>
      <c r="B135" s="46" t="inlineStr">
        <is>
          <t>Crown Castle</t>
        </is>
      </c>
      <c r="C135" s="46" t="inlineStr">
        <is>
          <t>Real Estate</t>
        </is>
      </c>
      <c r="D135" s="46" t="inlineStr">
        <is>
          <t>Houston</t>
        </is>
      </c>
      <c r="E135" s="46" t="inlineStr">
        <is>
          <t>N</t>
        </is>
      </c>
      <c r="F135" s="71" t="n">
        <v>-0.50696</v>
      </c>
      <c r="G135" s="71" t="n">
        <v>-0.47204</v>
      </c>
      <c r="H135" s="71" t="n">
        <v>-0.03492</v>
      </c>
      <c r="I135" s="54">
        <f>IF(F135="","",F135-AVERAGEIFS(F$4:F$503,$C$4:$C$503,$C135,$E$4:$E$503,"N"))</f>
        <v/>
      </c>
      <c r="J135" s="54">
        <f>IF(G135="","",G135-AVERAGEIFS(G$4:G$503,$C$4:$C$503,$C135,$E$4:$E$503,"N"))</f>
        <v/>
      </c>
      <c r="K135" s="54">
        <f>IF(H135="","",H135-AVERAGEIFS(H$4:H$503,$C$4:$C$503,$C135,$E$4:$E$503,"N"))</f>
        <v/>
      </c>
    </row>
    <row r="136">
      <c r="A136" s="46" t="inlineStr">
        <is>
          <t>CSX</t>
        </is>
      </c>
      <c r="B136" s="46" t="inlineStr">
        <is>
          <t>CSX Corporation</t>
        </is>
      </c>
      <c r="C136" s="46" t="inlineStr">
        <is>
          <t>Industrials</t>
        </is>
      </c>
      <c r="D136" s="46" t="inlineStr">
        <is>
          <t>Jacksonville, Florida</t>
        </is>
      </c>
      <c r="E136" s="46" t="inlineStr">
        <is>
          <t>N</t>
        </is>
      </c>
      <c r="F136" s="71" t="n">
        <v>0.41372</v>
      </c>
      <c r="G136" s="71" t="n">
        <v>0.05205</v>
      </c>
      <c r="H136" s="71" t="n">
        <v>0.36167</v>
      </c>
      <c r="I136" s="54">
        <f>IF(F136="","",F136-AVERAGEIFS(F$4:F$503,$C$4:$C$503,$C136,$E$4:$E$503,"N"))</f>
        <v/>
      </c>
      <c r="J136" s="54">
        <f>IF(G136="","",G136-AVERAGEIFS(G$4:G$503,$C$4:$C$503,$C136,$E$4:$E$503,"N"))</f>
        <v/>
      </c>
      <c r="K136" s="54">
        <f>IF(H136="","",H136-AVERAGEIFS(H$4:H$503,$C$4:$C$503,$C136,$E$4:$E$503,"N"))</f>
        <v/>
      </c>
    </row>
    <row r="137">
      <c r="A137" s="46" t="inlineStr">
        <is>
          <t>CMI</t>
        </is>
      </c>
      <c r="B137" s="46" t="inlineStr">
        <is>
          <t>Cummins</t>
        </is>
      </c>
      <c r="C137" s="46" t="inlineStr">
        <is>
          <t>Industrials</t>
        </is>
      </c>
      <c r="D137" s="46" t="inlineStr">
        <is>
          <t>Columbus, Indiana</t>
        </is>
      </c>
      <c r="E137" s="46" t="inlineStr">
        <is>
          <t>N</t>
        </is>
      </c>
      <c r="F137" s="71" t="n">
        <v>0.90638</v>
      </c>
      <c r="G137" s="71" t="n">
        <v>0.2799</v>
      </c>
      <c r="H137" s="71" t="n">
        <v>0.62648</v>
      </c>
      <c r="I137" s="54">
        <f>IF(F137="","",F137-AVERAGEIFS(F$4:F$503,$C$4:$C$503,$C137,$E$4:$E$503,"N"))</f>
        <v/>
      </c>
      <c r="J137" s="54">
        <f>IF(G137="","",G137-AVERAGEIFS(G$4:G$503,$C$4:$C$503,$C137,$E$4:$E$503,"N"))</f>
        <v/>
      </c>
      <c r="K137" s="54">
        <f>IF(H137="","",H137-AVERAGEIFS(H$4:H$503,$C$4:$C$503,$C137,$E$4:$E$503,"N"))</f>
        <v/>
      </c>
    </row>
    <row r="138">
      <c r="A138" s="46" t="inlineStr">
        <is>
          <t>CVS</t>
        </is>
      </c>
      <c r="B138" s="46" t="inlineStr">
        <is>
          <t>CVS Health</t>
        </is>
      </c>
      <c r="C138" s="46" t="inlineStr">
        <is>
          <t>Health Care</t>
        </is>
      </c>
      <c r="D138" s="46" t="inlineStr">
        <is>
          <t>Providence</t>
        </is>
      </c>
      <c r="E138" s="46" t="inlineStr">
        <is>
          <t>N</t>
        </is>
      </c>
      <c r="F138" s="71" t="n">
        <v>0.2175</v>
      </c>
      <c r="G138" s="71" t="n">
        <v>-0.14901</v>
      </c>
      <c r="H138" s="71" t="n">
        <v>0.36651</v>
      </c>
      <c r="I138" s="54">
        <f>IF(F138="","",F138-AVERAGEIFS(F$4:F$503,$C$4:$C$503,$C138,$E$4:$E$503,"N"))</f>
        <v/>
      </c>
      <c r="J138" s="54">
        <f>IF(G138="","",G138-AVERAGEIFS(G$4:G$503,$C$4:$C$503,$C138,$E$4:$E$503,"N"))</f>
        <v/>
      </c>
      <c r="K138" s="54">
        <f>IF(H138="","",H138-AVERAGEIFS(H$4:H$503,$C$4:$C$503,$C138,$E$4:$E$503,"N"))</f>
        <v/>
      </c>
    </row>
    <row r="139">
      <c r="A139" s="46" t="inlineStr">
        <is>
          <t>DHR</t>
        </is>
      </c>
      <c r="B139" s="46" t="inlineStr">
        <is>
          <t>Danaher Corporation</t>
        </is>
      </c>
      <c r="C139" s="46" t="inlineStr">
        <is>
          <t>Health Care</t>
        </is>
      </c>
      <c r="D139" s="46" t="inlineStr">
        <is>
          <t>Washington DC</t>
        </is>
      </c>
      <c r="E139" s="46" t="inlineStr">
        <is>
          <t>N</t>
        </is>
      </c>
      <c r="F139" s="71" t="n">
        <v>-0.14771</v>
      </c>
      <c r="G139" s="71" t="n">
        <v>-0.09583</v>
      </c>
      <c r="H139" s="71" t="n">
        <v>-0.05188</v>
      </c>
      <c r="I139" s="54">
        <f>IF(F139="","",F139-AVERAGEIFS(F$4:F$503,$C$4:$C$503,$C139,$E$4:$E$503,"N"))</f>
        <v/>
      </c>
      <c r="J139" s="54">
        <f>IF(G139="","",G139-AVERAGEIFS(G$4:G$503,$C$4:$C$503,$C139,$E$4:$E$503,"N"))</f>
        <v/>
      </c>
      <c r="K139" s="54">
        <f>IF(H139="","",H139-AVERAGEIFS(H$4:H$503,$C$4:$C$503,$C139,$E$4:$E$503,"N"))</f>
        <v/>
      </c>
    </row>
    <row r="140">
      <c r="A140" s="46" t="inlineStr">
        <is>
          <t>DRI</t>
        </is>
      </c>
      <c r="B140" s="46" t="inlineStr">
        <is>
          <t>Darden Restaurants</t>
        </is>
      </c>
      <c r="C140" s="46" t="inlineStr">
        <is>
          <t>Consumer Discretionary</t>
        </is>
      </c>
      <c r="D140" s="46" t="inlineStr">
        <is>
          <t>Orlando, Florida</t>
        </is>
      </c>
      <c r="E140" s="46" t="inlineStr">
        <is>
          <t>N</t>
        </is>
      </c>
      <c r="F140" s="71" t="n">
        <v>0.50064</v>
      </c>
      <c r="G140" s="71" t="n">
        <v>0.11845</v>
      </c>
      <c r="H140" s="71" t="n">
        <v>0.38219</v>
      </c>
      <c r="I140" s="54">
        <f>IF(F140="","",F140-AVERAGEIFS(F$4:F$503,$C$4:$C$503,$C140,$E$4:$E$503,"N"))</f>
        <v/>
      </c>
      <c r="J140" s="54">
        <f>IF(G140="","",G140-AVERAGEIFS(G$4:G$503,$C$4:$C$503,$C140,$E$4:$E$503,"N"))</f>
        <v/>
      </c>
      <c r="K140" s="54">
        <f>IF(H140="","",H140-AVERAGEIFS(H$4:H$503,$C$4:$C$503,$C140,$E$4:$E$503,"N"))</f>
        <v/>
      </c>
    </row>
    <row r="141">
      <c r="A141" s="46" t="inlineStr">
        <is>
          <t>DDOG</t>
        </is>
      </c>
      <c r="B141" s="46" t="inlineStr">
        <is>
          <t>Datadog</t>
        </is>
      </c>
      <c r="C141" s="46" t="inlineStr">
        <is>
          <t>Information Technology</t>
        </is>
      </c>
      <c r="D141" s="46" t="inlineStr">
        <is>
          <t>New York</t>
        </is>
      </c>
      <c r="E141" s="46" t="inlineStr">
        <is>
          <t>N</t>
        </is>
      </c>
      <c r="F141" s="71" t="n">
        <v>0.55587</v>
      </c>
      <c r="G141" s="71" t="n">
        <v>-0.19627</v>
      </c>
      <c r="H141" s="71" t="n">
        <v>0.75214</v>
      </c>
      <c r="I141" s="54">
        <f>IF(F141="","",F141-AVERAGEIFS(F$4:F$503,$C$4:$C$503,$C141,$E$4:$E$503,"N"))</f>
        <v/>
      </c>
      <c r="J141" s="54">
        <f>IF(G141="","",G141-AVERAGEIFS(G$4:G$503,$C$4:$C$503,$C141,$E$4:$E$503,"N"))</f>
        <v/>
      </c>
      <c r="K141" s="54">
        <f>IF(H141="","",H141-AVERAGEIFS(H$4:H$503,$C$4:$C$503,$C141,$E$4:$E$503,"N"))</f>
        <v/>
      </c>
    </row>
    <row r="142">
      <c r="A142" s="46" t="inlineStr">
        <is>
          <t>DVA</t>
        </is>
      </c>
      <c r="B142" s="46" t="inlineStr">
        <is>
          <t>DaVita</t>
        </is>
      </c>
      <c r="C142" s="46" t="inlineStr">
        <is>
          <t>Health Care</t>
        </is>
      </c>
      <c r="D142" s="46" t="inlineStr">
        <is>
          <t>Denver</t>
        </is>
      </c>
      <c r="E142" s="46" t="inlineStr">
        <is>
          <t>N</t>
        </is>
      </c>
      <c r="F142" s="71" t="n">
        <v>0.47647</v>
      </c>
      <c r="G142" s="71" t="n">
        <v>0.14547</v>
      </c>
      <c r="H142" s="71" t="n">
        <v>0.331</v>
      </c>
      <c r="I142" s="54">
        <f>IF(F142="","",F142-AVERAGEIFS(F$4:F$503,$C$4:$C$503,$C142,$E$4:$E$503,"N"))</f>
        <v/>
      </c>
      <c r="J142" s="54">
        <f>IF(G142="","",G142-AVERAGEIFS(G$4:G$503,$C$4:$C$503,$C142,$E$4:$E$503,"N"))</f>
        <v/>
      </c>
      <c r="K142" s="54">
        <f>IF(H142="","",H142-AVERAGEIFS(H$4:H$503,$C$4:$C$503,$C142,$E$4:$E$503,"N"))</f>
        <v/>
      </c>
    </row>
    <row r="143">
      <c r="A143" s="46" t="inlineStr">
        <is>
          <t>DECK</t>
        </is>
      </c>
      <c r="B143" s="46" t="inlineStr">
        <is>
          <t>Deckers Brands</t>
        </is>
      </c>
      <c r="C143" s="46" t="inlineStr">
        <is>
          <t>Consumer Discretionary</t>
        </is>
      </c>
      <c r="D143" s="46" t="inlineStr">
        <is>
          <t>Goleta, California</t>
        </is>
      </c>
      <c r="E143" s="46" t="inlineStr">
        <is>
          <t>N</t>
        </is>
      </c>
      <c r="F143" s="71" t="n">
        <v>0.32714</v>
      </c>
      <c r="G143" s="71" t="n">
        <v>0.82054</v>
      </c>
      <c r="H143" s="71" t="n">
        <v>-0.4934</v>
      </c>
      <c r="I143" s="54">
        <f>IF(F143="","",F143-AVERAGEIFS(F$4:F$503,$C$4:$C$503,$C143,$E$4:$E$503,"N"))</f>
        <v/>
      </c>
      <c r="J143" s="54">
        <f>IF(G143="","",G143-AVERAGEIFS(G$4:G$503,$C$4:$C$503,$C143,$E$4:$E$503,"N"))</f>
        <v/>
      </c>
      <c r="K143" s="54">
        <f>IF(H143="","",H143-AVERAGEIFS(H$4:H$503,$C$4:$C$503,$C143,$E$4:$E$503,"N"))</f>
        <v/>
      </c>
    </row>
    <row r="144">
      <c r="A144" s="46" t="inlineStr">
        <is>
          <t>DE</t>
        </is>
      </c>
      <c r="B144" s="46" t="inlineStr">
        <is>
          <t>Deere &amp; Company</t>
        </is>
      </c>
      <c r="C144" s="46" t="inlineStr">
        <is>
          <t>Industrials</t>
        </is>
      </c>
      <c r="D144" s="46" t="inlineStr">
        <is>
          <t>Moline, Illinois</t>
        </is>
      </c>
      <c r="E144" s="46" t="inlineStr">
        <is>
          <t>N</t>
        </is>
      </c>
      <c r="F144" s="71" t="n">
        <v>0.73528</v>
      </c>
      <c r="G144" s="71" t="n">
        <v>0.19882</v>
      </c>
      <c r="H144" s="71" t="n">
        <v>0.53646</v>
      </c>
      <c r="I144" s="54">
        <f>IF(F144="","",F144-AVERAGEIFS(F$4:F$503,$C$4:$C$503,$C144,$E$4:$E$503,"N"))</f>
        <v/>
      </c>
      <c r="J144" s="54">
        <f>IF(G144="","",G144-AVERAGEIFS(G$4:G$503,$C$4:$C$503,$C144,$E$4:$E$503,"N"))</f>
        <v/>
      </c>
      <c r="K144" s="54">
        <f>IF(H144="","",H144-AVERAGEIFS(H$4:H$503,$C$4:$C$503,$C144,$E$4:$E$503,"N"))</f>
        <v/>
      </c>
    </row>
    <row r="145">
      <c r="A145" s="46" t="inlineStr">
        <is>
          <t>DELL</t>
        </is>
      </c>
      <c r="B145" s="46" t="inlineStr">
        <is>
          <t>Dell Technologies</t>
        </is>
      </c>
      <c r="C145" s="46" t="inlineStr">
        <is>
          <t>Information Technology</t>
        </is>
      </c>
      <c r="D145" s="46" t="inlineStr">
        <is>
          <t>Round Rock, Texas</t>
        </is>
      </c>
      <c r="E145" s="46" t="inlineStr">
        <is>
          <t>N</t>
        </is>
      </c>
      <c r="F145" s="71" t="n">
        <v>2.32188</v>
      </c>
      <c r="G145" s="71" t="n">
        <v>0.8546</v>
      </c>
      <c r="H145" s="71" t="n">
        <v>1.47192</v>
      </c>
      <c r="I145" s="54">
        <f>IF(F145="","",F145-AVERAGEIFS(F$4:F$503,$C$4:$C$503,$C145,$E$4:$E$503,"N"))</f>
        <v/>
      </c>
      <c r="J145" s="54">
        <f>IF(G145="","",G145-AVERAGEIFS(G$4:G$503,$C$4:$C$503,$C145,$E$4:$E$503,"N"))</f>
        <v/>
      </c>
      <c r="K145" s="54">
        <f>IF(H145="","",H145-AVERAGEIFS(H$4:H$503,$C$4:$C$503,$C145,$E$4:$E$503,"N"))</f>
        <v/>
      </c>
    </row>
    <row r="146">
      <c r="A146" s="46" t="inlineStr">
        <is>
          <t>DAL</t>
        </is>
      </c>
      <c r="B146" s="46" t="inlineStr">
        <is>
          <t>Delta Air Lines</t>
        </is>
      </c>
      <c r="C146" s="46" t="inlineStr">
        <is>
          <t>Industrials</t>
        </is>
      </c>
      <c r="D146" s="46" t="inlineStr">
        <is>
          <t>Atlanta</t>
        </is>
      </c>
      <c r="E146" s="46" t="inlineStr">
        <is>
          <t>N</t>
        </is>
      </c>
      <c r="F146" s="71" t="n">
        <v>0.66129</v>
      </c>
      <c r="G146" s="71" t="n">
        <v>0.13447</v>
      </c>
      <c r="H146" s="71" t="n">
        <v>0.52682</v>
      </c>
      <c r="I146" s="54">
        <f>IF(F146="","",F146-AVERAGEIFS(F$4:F$503,$C$4:$C$503,$C146,$E$4:$E$503,"N"))</f>
        <v/>
      </c>
      <c r="J146" s="54">
        <f>IF(G146="","",G146-AVERAGEIFS(G$4:G$503,$C$4:$C$503,$C146,$E$4:$E$503,"N"))</f>
        <v/>
      </c>
      <c r="K146" s="54">
        <f>IF(H146="","",H146-AVERAGEIFS(H$4:H$503,$C$4:$C$503,$C146,$E$4:$E$503,"N"))</f>
        <v/>
      </c>
    </row>
    <row r="147">
      <c r="A147" s="46" t="inlineStr">
        <is>
          <t>DVN</t>
        </is>
      </c>
      <c r="B147" s="46" t="inlineStr">
        <is>
          <t>Devon Energy</t>
        </is>
      </c>
      <c r="C147" s="46" t="inlineStr">
        <is>
          <t>Energy</t>
        </is>
      </c>
      <c r="D147" s="46" t="inlineStr">
        <is>
          <t>Oklahoma City, Oklahoma</t>
        </is>
      </c>
      <c r="E147" s="46" t="inlineStr">
        <is>
          <t>N</t>
        </is>
      </c>
      <c r="F147" s="71" t="n">
        <v>0.45567</v>
      </c>
      <c r="G147" s="71" t="n">
        <v>0.42851</v>
      </c>
      <c r="H147" s="71" t="n">
        <v>0.02717</v>
      </c>
      <c r="I147" s="54">
        <f>IF(F147="","",F147-AVERAGEIFS(F$4:F$503,$C$4:$C$503,$C147,$E$4:$E$503,"N"))</f>
        <v/>
      </c>
      <c r="J147" s="54">
        <f>IF(G147="","",G147-AVERAGEIFS(G$4:G$503,$C$4:$C$503,$C147,$E$4:$E$503,"N"))</f>
        <v/>
      </c>
      <c r="K147" s="54">
        <f>IF(H147="","",H147-AVERAGEIFS(H$4:H$503,$C$4:$C$503,$C147,$E$4:$E$503,"N"))</f>
        <v/>
      </c>
    </row>
    <row r="148">
      <c r="A148" s="46" t="inlineStr">
        <is>
          <t>DXCM</t>
        </is>
      </c>
      <c r="B148" s="46" t="inlineStr">
        <is>
          <t>Dexcom</t>
        </is>
      </c>
      <c r="C148" s="46" t="inlineStr">
        <is>
          <t>Health Care</t>
        </is>
      </c>
      <c r="D148" s="46" t="inlineStr">
        <is>
          <t>San Diego, California</t>
        </is>
      </c>
      <c r="E148" s="46" t="inlineStr">
        <is>
          <t>N</t>
        </is>
      </c>
      <c r="F148" s="71" t="n">
        <v>-0.48903</v>
      </c>
      <c r="G148" s="71" t="n">
        <v>0.00295</v>
      </c>
      <c r="H148" s="71" t="n">
        <v>-0.49198</v>
      </c>
      <c r="I148" s="54">
        <f>IF(F148="","",F148-AVERAGEIFS(F$4:F$503,$C$4:$C$503,$C148,$E$4:$E$503,"N"))</f>
        <v/>
      </c>
      <c r="J148" s="54">
        <f>IF(G148="","",G148-AVERAGEIFS(G$4:G$503,$C$4:$C$503,$C148,$E$4:$E$503,"N"))</f>
        <v/>
      </c>
      <c r="K148" s="54">
        <f>IF(H148="","",H148-AVERAGEIFS(H$4:H$503,$C$4:$C$503,$C148,$E$4:$E$503,"N"))</f>
        <v/>
      </c>
    </row>
    <row r="149">
      <c r="A149" s="46" t="inlineStr">
        <is>
          <t>FANG</t>
        </is>
      </c>
      <c r="B149" s="46" t="inlineStr">
        <is>
          <t>Diamondback Energy</t>
        </is>
      </c>
      <c r="C149" s="46" t="inlineStr">
        <is>
          <t>Energy</t>
        </is>
      </c>
      <c r="D149" s="46" t="inlineStr">
        <is>
          <t>Midland, Texas</t>
        </is>
      </c>
      <c r="E149" s="46" t="inlineStr">
        <is>
          <t>N</t>
        </is>
      </c>
      <c r="F149" s="71" t="n">
        <v>0.81279</v>
      </c>
      <c r="G149" s="71" t="n">
        <v>0.77315</v>
      </c>
      <c r="H149" s="71" t="n">
        <v>0.03964</v>
      </c>
      <c r="I149" s="54">
        <f>IF(F149="","",F149-AVERAGEIFS(F$4:F$503,$C$4:$C$503,$C149,$E$4:$E$503,"N"))</f>
        <v/>
      </c>
      <c r="J149" s="54">
        <f>IF(G149="","",G149-AVERAGEIFS(G$4:G$503,$C$4:$C$503,$C149,$E$4:$E$503,"N"))</f>
        <v/>
      </c>
      <c r="K149" s="54">
        <f>IF(H149="","",H149-AVERAGEIFS(H$4:H$503,$C$4:$C$503,$C149,$E$4:$E$503,"N"))</f>
        <v/>
      </c>
    </row>
    <row r="150">
      <c r="A150" s="46" t="inlineStr">
        <is>
          <t>DLR</t>
        </is>
      </c>
      <c r="B150" s="46" t="inlineStr">
        <is>
          <t>Digital Realty</t>
        </is>
      </c>
      <c r="C150" s="46" t="inlineStr">
        <is>
          <t>Real Estate</t>
        </is>
      </c>
      <c r="D150" s="46" t="inlineStr">
        <is>
          <t>Austin</t>
        </is>
      </c>
      <c r="E150" s="46" t="inlineStr">
        <is>
          <t>N</t>
        </is>
      </c>
      <c r="F150" s="71" t="n">
        <v>0.32392</v>
      </c>
      <c r="G150" s="71" t="n">
        <v>0.01873</v>
      </c>
      <c r="H150" s="71" t="n">
        <v>0.30518</v>
      </c>
      <c r="I150" s="54">
        <f>IF(F150="","",F150-AVERAGEIFS(F$4:F$503,$C$4:$C$503,$C150,$E$4:$E$503,"N"))</f>
        <v/>
      </c>
      <c r="J150" s="54">
        <f>IF(G150="","",G150-AVERAGEIFS(G$4:G$503,$C$4:$C$503,$C150,$E$4:$E$503,"N"))</f>
        <v/>
      </c>
      <c r="K150" s="54">
        <f>IF(H150="","",H150-AVERAGEIFS(H$4:H$503,$C$4:$C$503,$C150,$E$4:$E$503,"N"))</f>
        <v/>
      </c>
    </row>
    <row r="151">
      <c r="A151" s="46" t="inlineStr">
        <is>
          <t>DG</t>
        </is>
      </c>
      <c r="B151" s="46" t="inlineStr">
        <is>
          <t>Dollar General</t>
        </is>
      </c>
      <c r="C151" s="46" t="inlineStr">
        <is>
          <t>Consumer Staples</t>
        </is>
      </c>
      <c r="D151" s="46" t="inlineStr">
        <is>
          <t>Nashville</t>
        </is>
      </c>
      <c r="E151" s="46" t="inlineStr">
        <is>
          <t>N</t>
        </is>
      </c>
      <c r="F151" s="71" t="n">
        <v>-0.40645</v>
      </c>
      <c r="G151" s="71" t="n">
        <v>-0.35282</v>
      </c>
      <c r="H151" s="71" t="n">
        <v>-0.05364</v>
      </c>
      <c r="I151" s="54">
        <f>IF(F151="","",F151-AVERAGEIFS(F$4:F$503,$C$4:$C$503,$C151,$E$4:$E$503,"N"))</f>
        <v/>
      </c>
      <c r="J151" s="54">
        <f>IF(G151="","",G151-AVERAGEIFS(G$4:G$503,$C$4:$C$503,$C151,$E$4:$E$503,"N"))</f>
        <v/>
      </c>
      <c r="K151" s="54">
        <f>IF(H151="","",H151-AVERAGEIFS(H$4:H$503,$C$4:$C$503,$C151,$E$4:$E$503,"N"))</f>
        <v/>
      </c>
    </row>
    <row r="152">
      <c r="A152" s="46" t="inlineStr">
        <is>
          <t>DLTR</t>
        </is>
      </c>
      <c r="B152" s="46" t="inlineStr">
        <is>
          <t>Dollar Tree</t>
        </is>
      </c>
      <c r="C152" s="46" t="inlineStr">
        <is>
          <t>Consumer Staples</t>
        </is>
      </c>
      <c r="D152" s="46" t="inlineStr">
        <is>
          <t>Hampton Roads</t>
        </is>
      </c>
      <c r="E152" s="46" t="inlineStr">
        <is>
          <t>N</t>
        </is>
      </c>
      <c r="F152" s="71" t="n">
        <v>0.20421</v>
      </c>
      <c r="G152" s="71" t="n">
        <v>0.22292</v>
      </c>
      <c r="H152" s="71" t="n">
        <v>-0.01871</v>
      </c>
      <c r="I152" s="54">
        <f>IF(F152="","",F152-AVERAGEIFS(F$4:F$503,$C$4:$C$503,$C152,$E$4:$E$503,"N"))</f>
        <v/>
      </c>
      <c r="J152" s="54">
        <f>IF(G152="","",G152-AVERAGEIFS(G$4:G$503,$C$4:$C$503,$C152,$E$4:$E$503,"N"))</f>
        <v/>
      </c>
      <c r="K152" s="54">
        <f>IF(H152="","",H152-AVERAGEIFS(H$4:H$503,$C$4:$C$503,$C152,$E$4:$E$503,"N"))</f>
        <v/>
      </c>
    </row>
    <row r="153">
      <c r="A153" s="46" t="inlineStr">
        <is>
          <t>D</t>
        </is>
      </c>
      <c r="B153" s="46" t="inlineStr">
        <is>
          <t>Dominion Energy</t>
        </is>
      </c>
      <c r="C153" s="46" t="inlineStr">
        <is>
          <t>Utilities</t>
        </is>
      </c>
      <c r="D153" s="46" t="inlineStr">
        <is>
          <t>Richmond, Virginia</t>
        </is>
      </c>
      <c r="E153" s="46" t="inlineStr">
        <is>
          <t>N</t>
        </is>
      </c>
      <c r="F153" s="71" t="n">
        <v>0.07316</v>
      </c>
      <c r="G153" s="71" t="n">
        <v>-0.33261</v>
      </c>
      <c r="H153" s="71" t="n">
        <v>0.40578</v>
      </c>
      <c r="I153" s="54">
        <f>IF(F153="","",F153-AVERAGEIFS(F$4:F$503,$C$4:$C$503,$C153,$E$4:$E$503,"N"))</f>
        <v/>
      </c>
      <c r="J153" s="54">
        <f>IF(G153="","",G153-AVERAGEIFS(G$4:G$503,$C$4:$C$503,$C153,$E$4:$E$503,"N"))</f>
        <v/>
      </c>
      <c r="K153" s="54">
        <f>IF(H153="","",H153-AVERAGEIFS(H$4:H$503,$C$4:$C$503,$C153,$E$4:$E$503,"N"))</f>
        <v/>
      </c>
    </row>
    <row r="154">
      <c r="A154" s="46" t="inlineStr">
        <is>
          <t>DPZ</t>
        </is>
      </c>
      <c r="B154" s="46" t="inlineStr">
        <is>
          <t>Domino's</t>
        </is>
      </c>
      <c r="C154" s="46" t="inlineStr">
        <is>
          <t>Consumer Discretionary</t>
        </is>
      </c>
      <c r="D154" s="46" t="inlineStr">
        <is>
          <t>Ann Arbor, Michigan</t>
        </is>
      </c>
      <c r="E154" s="46" t="inlineStr">
        <is>
          <t>N</t>
        </is>
      </c>
      <c r="F154" s="71" t="n">
        <v>-0.35596</v>
      </c>
      <c r="G154" s="71" t="n">
        <v>0.09855999999999999</v>
      </c>
      <c r="H154" s="71" t="n">
        <v>-0.45452</v>
      </c>
      <c r="I154" s="54">
        <f>IF(F154="","",F154-AVERAGEIFS(F$4:F$503,$C$4:$C$503,$C154,$E$4:$E$503,"N"))</f>
        <v/>
      </c>
      <c r="J154" s="54">
        <f>IF(G154="","",G154-AVERAGEIFS(G$4:G$503,$C$4:$C$503,$C154,$E$4:$E$503,"N"))</f>
        <v/>
      </c>
      <c r="K154" s="54">
        <f>IF(H154="","",H154-AVERAGEIFS(H$4:H$503,$C$4:$C$503,$C154,$E$4:$E$503,"N"))</f>
        <v/>
      </c>
    </row>
    <row r="155">
      <c r="A155" s="46" t="inlineStr">
        <is>
          <t>DASH</t>
        </is>
      </c>
      <c r="B155" s="46" t="inlineStr">
        <is>
          <t>DoorDash</t>
        </is>
      </c>
      <c r="C155" s="46" t="inlineStr">
        <is>
          <t>Consumer Discretionary</t>
        </is>
      </c>
      <c r="D155" s="46" t="inlineStr">
        <is>
          <t>SF Bay Area</t>
        </is>
      </c>
      <c r="E155" s="46" t="inlineStr">
        <is>
          <t>N</t>
        </is>
      </c>
      <c r="F155" s="71" t="n">
        <v>-0.15131</v>
      </c>
      <c r="G155" s="71" t="n">
        <v>-0.46966</v>
      </c>
      <c r="H155" s="71" t="n">
        <v>0.31835</v>
      </c>
      <c r="I155" s="54">
        <f>IF(F155="","",F155-AVERAGEIFS(F$4:F$503,$C$4:$C$503,$C155,$E$4:$E$503,"N"))</f>
        <v/>
      </c>
      <c r="J155" s="54">
        <f>IF(G155="","",G155-AVERAGEIFS(G$4:G$503,$C$4:$C$503,$C155,$E$4:$E$503,"N"))</f>
        <v/>
      </c>
      <c r="K155" s="54">
        <f>IF(H155="","",H155-AVERAGEIFS(H$4:H$503,$C$4:$C$503,$C155,$E$4:$E$503,"N"))</f>
        <v/>
      </c>
    </row>
    <row r="156">
      <c r="A156" s="46" t="inlineStr">
        <is>
          <t>DOV</t>
        </is>
      </c>
      <c r="B156" s="46" t="inlineStr">
        <is>
          <t>Dover Corporation</t>
        </is>
      </c>
      <c r="C156" s="46" t="inlineStr">
        <is>
          <t>Industrials</t>
        </is>
      </c>
      <c r="D156" s="46" t="inlineStr">
        <is>
          <t>Chicago</t>
        </is>
      </c>
      <c r="E156" s="46" t="inlineStr">
        <is>
          <t>N</t>
        </is>
      </c>
      <c r="F156" s="71" t="n">
        <v>0.21932</v>
      </c>
      <c r="G156" s="71" t="n">
        <v>0.07085</v>
      </c>
      <c r="H156" s="71" t="n">
        <v>0.14847</v>
      </c>
      <c r="I156" s="54">
        <f>IF(F156="","",F156-AVERAGEIFS(F$4:F$503,$C$4:$C$503,$C156,$E$4:$E$503,"N"))</f>
        <v/>
      </c>
      <c r="J156" s="54">
        <f>IF(G156="","",G156-AVERAGEIFS(G$4:G$503,$C$4:$C$503,$C156,$E$4:$E$503,"N"))</f>
        <v/>
      </c>
      <c r="K156" s="54">
        <f>IF(H156="","",H156-AVERAGEIFS(H$4:H$503,$C$4:$C$503,$C156,$E$4:$E$503,"N"))</f>
        <v/>
      </c>
    </row>
    <row r="157">
      <c r="A157" s="46" t="inlineStr">
        <is>
          <t>DOW</t>
        </is>
      </c>
      <c r="B157" s="46" t="inlineStr">
        <is>
          <t>Dow Inc.</t>
        </is>
      </c>
      <c r="C157" s="46" t="inlineStr">
        <is>
          <t>Materials</t>
        </is>
      </c>
      <c r="D157" s="46" t="inlineStr">
        <is>
          <t>Midland, Michigan</t>
        </is>
      </c>
      <c r="E157" s="46" t="inlineStr">
        <is>
          <t>N</t>
        </is>
      </c>
      <c r="F157" s="71" t="n">
        <v>-0.42947</v>
      </c>
      <c r="G157" s="71" t="n">
        <v>0.09062000000000001</v>
      </c>
      <c r="H157" s="71" t="n">
        <v>-0.5200900000000001</v>
      </c>
      <c r="I157" s="54">
        <f>IF(F157="","",F157-AVERAGEIFS(F$4:F$503,$C$4:$C$503,$C157,$E$4:$E$503,"N"))</f>
        <v/>
      </c>
      <c r="J157" s="54">
        <f>IF(G157="","",G157-AVERAGEIFS(G$4:G$503,$C$4:$C$503,$C157,$E$4:$E$503,"N"))</f>
        <v/>
      </c>
      <c r="K157" s="54">
        <f>IF(H157="","",H157-AVERAGEIFS(H$4:H$503,$C$4:$C$503,$C157,$E$4:$E$503,"N"))</f>
        <v/>
      </c>
    </row>
    <row r="158">
      <c r="A158" s="46" t="inlineStr">
        <is>
          <t>DHI</t>
        </is>
      </c>
      <c r="B158" s="46" t="inlineStr">
        <is>
          <t>D. R. Horton</t>
        </is>
      </c>
      <c r="C158" s="46" t="inlineStr">
        <is>
          <t>Consumer Discretionary</t>
        </is>
      </c>
      <c r="D158" s="46" t="inlineStr">
        <is>
          <t>Dallas-Fort Worth</t>
        </is>
      </c>
      <c r="E158" s="46" t="inlineStr">
        <is>
          <t>N</t>
        </is>
      </c>
      <c r="F158" s="71" t="n">
        <v>0.48071</v>
      </c>
      <c r="G158" s="71" t="n">
        <v>0.5426800000000001</v>
      </c>
      <c r="H158" s="71" t="n">
        <v>-0.06197</v>
      </c>
      <c r="I158" s="54">
        <f>IF(F158="","",F158-AVERAGEIFS(F$4:F$503,$C$4:$C$503,$C158,$E$4:$E$503,"N"))</f>
        <v/>
      </c>
      <c r="J158" s="54">
        <f>IF(G158="","",G158-AVERAGEIFS(G$4:G$503,$C$4:$C$503,$C158,$E$4:$E$503,"N"))</f>
        <v/>
      </c>
      <c r="K158" s="54">
        <f>IF(H158="","",H158-AVERAGEIFS(H$4:H$503,$C$4:$C$503,$C158,$E$4:$E$503,"N"))</f>
        <v/>
      </c>
    </row>
    <row r="159">
      <c r="A159" s="46" t="inlineStr">
        <is>
          <t>DTE</t>
        </is>
      </c>
      <c r="B159" s="46" t="inlineStr">
        <is>
          <t>DTE Energy</t>
        </is>
      </c>
      <c r="C159" s="46" t="inlineStr">
        <is>
          <t>Utilities</t>
        </is>
      </c>
      <c r="D159" s="46" t="inlineStr">
        <is>
          <t>Detroit</t>
        </is>
      </c>
      <c r="E159" s="46" t="inlineStr">
        <is>
          <t>N</t>
        </is>
      </c>
      <c r="F159" s="71" t="n">
        <v>0.27482</v>
      </c>
      <c r="G159" s="71" t="n">
        <v>-0.02731</v>
      </c>
      <c r="H159" s="71" t="n">
        <v>0.30213</v>
      </c>
      <c r="I159" s="54">
        <f>IF(F159="","",F159-AVERAGEIFS(F$4:F$503,$C$4:$C$503,$C159,$E$4:$E$503,"N"))</f>
        <v/>
      </c>
      <c r="J159" s="54">
        <f>IF(G159="","",G159-AVERAGEIFS(G$4:G$503,$C$4:$C$503,$C159,$E$4:$E$503,"N"))</f>
        <v/>
      </c>
      <c r="K159" s="54">
        <f>IF(H159="","",H159-AVERAGEIFS(H$4:H$503,$C$4:$C$503,$C159,$E$4:$E$503,"N"))</f>
        <v/>
      </c>
    </row>
    <row r="160">
      <c r="A160" s="46" t="inlineStr">
        <is>
          <t>DUK</t>
        </is>
      </c>
      <c r="B160" s="46" t="inlineStr">
        <is>
          <t>Duke Energy</t>
        </is>
      </c>
      <c r="C160" s="46" t="inlineStr">
        <is>
          <t>Utilities</t>
        </is>
      </c>
      <c r="D160" s="46" t="inlineStr">
        <is>
          <t>Charlotte</t>
        </is>
      </c>
      <c r="E160" s="46" t="inlineStr">
        <is>
          <t>N</t>
        </is>
      </c>
      <c r="F160" s="71" t="n">
        <v>0.36847</v>
      </c>
      <c r="G160" s="71" t="n">
        <v>0.02508</v>
      </c>
      <c r="H160" s="71" t="n">
        <v>0.34339</v>
      </c>
      <c r="I160" s="54">
        <f>IF(F160="","",F160-AVERAGEIFS(F$4:F$503,$C$4:$C$503,$C160,$E$4:$E$503,"N"))</f>
        <v/>
      </c>
      <c r="J160" s="54">
        <f>IF(G160="","",G160-AVERAGEIFS(G$4:G$503,$C$4:$C$503,$C160,$E$4:$E$503,"N"))</f>
        <v/>
      </c>
      <c r="K160" s="54">
        <f>IF(H160="","",H160-AVERAGEIFS(H$4:H$503,$C$4:$C$503,$C160,$E$4:$E$503,"N"))</f>
        <v/>
      </c>
    </row>
    <row r="161">
      <c r="A161" s="46" t="inlineStr">
        <is>
          <t>DD</t>
        </is>
      </c>
      <c r="B161" s="46" t="inlineStr">
        <is>
          <t>DuPont</t>
        </is>
      </c>
      <c r="C161" s="46" t="inlineStr">
        <is>
          <t>Industrials</t>
        </is>
      </c>
      <c r="D161" s="46" t="inlineStr">
        <is>
          <t>Wilmington, Delaware</t>
        </is>
      </c>
      <c r="E161" s="46" t="inlineStr">
        <is>
          <t>N</t>
        </is>
      </c>
      <c r="F161" s="71" t="n">
        <v>0.44729</v>
      </c>
      <c r="G161" s="71" t="n">
        <v>0.05591</v>
      </c>
      <c r="H161" s="71" t="n">
        <v>0.39139</v>
      </c>
      <c r="I161" s="54">
        <f>IF(F161="","",F161-AVERAGEIFS(F$4:F$503,$C$4:$C$503,$C161,$E$4:$E$503,"N"))</f>
        <v/>
      </c>
      <c r="J161" s="54">
        <f>IF(G161="","",G161-AVERAGEIFS(G$4:G$503,$C$4:$C$503,$C161,$E$4:$E$503,"N"))</f>
        <v/>
      </c>
      <c r="K161" s="54">
        <f>IF(H161="","",H161-AVERAGEIFS(H$4:H$503,$C$4:$C$503,$C161,$E$4:$E$503,"N"))</f>
        <v/>
      </c>
    </row>
    <row r="162">
      <c r="A162" s="46" t="inlineStr">
        <is>
          <t>ETN</t>
        </is>
      </c>
      <c r="B162" s="46" t="inlineStr">
        <is>
          <t>Eaton Corporation</t>
        </is>
      </c>
      <c r="C162" s="46" t="inlineStr">
        <is>
          <t>Industrials</t>
        </is>
      </c>
      <c r="D162" s="46" t="inlineStr">
        <is>
          <t>Dublin, Ireland</t>
        </is>
      </c>
      <c r="E162" s="46" t="inlineStr">
        <is>
          <t>Y</t>
        </is>
      </c>
      <c r="F162" s="71" t="n"/>
      <c r="G162" s="71" t="n"/>
      <c r="H162" s="71" t="n"/>
      <c r="I162" s="54">
        <f>IF(F162="","",F162-AVERAGEIFS(F$4:F$503,$C$4:$C$503,$C162,$E$4:$E$503,"N"))</f>
        <v/>
      </c>
      <c r="J162" s="54">
        <f>IF(G162="","",G162-AVERAGEIFS(G$4:G$503,$C$4:$C$503,$C162,$E$4:$E$503,"N"))</f>
        <v/>
      </c>
      <c r="K162" s="54">
        <f>IF(H162="","",H162-AVERAGEIFS(H$4:H$503,$C$4:$C$503,$C162,$E$4:$E$503,"N"))</f>
        <v/>
      </c>
    </row>
    <row r="163">
      <c r="A163" s="46" t="inlineStr">
        <is>
          <t>EBAY</t>
        </is>
      </c>
      <c r="B163" s="46" t="inlineStr">
        <is>
          <t>eBay Inc.</t>
        </is>
      </c>
      <c r="C163" s="46" t="inlineStr">
        <is>
          <t>Consumer Discretionary</t>
        </is>
      </c>
      <c r="D163" s="46" t="inlineStr">
        <is>
          <t>SF Bay Area</t>
        </is>
      </c>
      <c r="E163" s="46" t="inlineStr">
        <is>
          <t>N</t>
        </is>
      </c>
      <c r="F163" s="71" t="n">
        <v>0.53293</v>
      </c>
      <c r="G163" s="71" t="n">
        <v>-0.34942</v>
      </c>
      <c r="H163" s="71" t="n">
        <v>0.88235</v>
      </c>
      <c r="I163" s="54">
        <f>IF(F163="","",F163-AVERAGEIFS(F$4:F$503,$C$4:$C$503,$C163,$E$4:$E$503,"N"))</f>
        <v/>
      </c>
      <c r="J163" s="54">
        <f>IF(G163="","",G163-AVERAGEIFS(G$4:G$503,$C$4:$C$503,$C163,$E$4:$E$503,"N"))</f>
        <v/>
      </c>
      <c r="K163" s="54">
        <f>IF(H163="","",H163-AVERAGEIFS(H$4:H$503,$C$4:$C$503,$C163,$E$4:$E$503,"N"))</f>
        <v/>
      </c>
    </row>
    <row r="164">
      <c r="A164" s="46" t="inlineStr">
        <is>
          <t>ECHO</t>
        </is>
      </c>
      <c r="B164" s="46" t="inlineStr">
        <is>
          <t>EchoStar</t>
        </is>
      </c>
      <c r="C164" s="46" t="inlineStr">
        <is>
          <t>Communication Services</t>
        </is>
      </c>
      <c r="D164" s="46" t="inlineStr">
        <is>
          <t>Englewood, Colorado</t>
        </is>
      </c>
      <c r="E164" s="46" t="inlineStr">
        <is>
          <t>N</t>
        </is>
      </c>
      <c r="F164" s="71" t="n">
        <v>1.23982</v>
      </c>
      <c r="G164" s="71" t="n">
        <v>-0.60548</v>
      </c>
      <c r="H164" s="71" t="n">
        <v>1.8453</v>
      </c>
      <c r="I164" s="54">
        <f>IF(F164="","",F164-AVERAGEIFS(F$4:F$503,$C$4:$C$503,$C164,$E$4:$E$503,"N"))</f>
        <v/>
      </c>
      <c r="J164" s="54">
        <f>IF(G164="","",G164-AVERAGEIFS(G$4:G$503,$C$4:$C$503,$C164,$E$4:$E$503,"N"))</f>
        <v/>
      </c>
      <c r="K164" s="54">
        <f>IF(H164="","",H164-AVERAGEIFS(H$4:H$503,$C$4:$C$503,$C164,$E$4:$E$503,"N"))</f>
        <v/>
      </c>
    </row>
    <row r="165">
      <c r="A165" s="46" t="inlineStr">
        <is>
          <t>ECL</t>
        </is>
      </c>
      <c r="B165" s="46" t="inlineStr">
        <is>
          <t>Ecolab</t>
        </is>
      </c>
      <c r="C165" s="46" t="inlineStr">
        <is>
          <t>Materials</t>
        </is>
      </c>
      <c r="D165" s="46" t="inlineStr">
        <is>
          <t>Minneapolis-St. Paul</t>
        </is>
      </c>
      <c r="E165" s="46" t="inlineStr">
        <is>
          <t>N</t>
        </is>
      </c>
      <c r="F165" s="71" t="n">
        <v>0.32348</v>
      </c>
      <c r="G165" s="71" t="n">
        <v>0.03137</v>
      </c>
      <c r="H165" s="71" t="n">
        <v>0.29211</v>
      </c>
      <c r="I165" s="54">
        <f>IF(F165="","",F165-AVERAGEIFS(F$4:F$503,$C$4:$C$503,$C165,$E$4:$E$503,"N"))</f>
        <v/>
      </c>
      <c r="J165" s="54">
        <f>IF(G165="","",G165-AVERAGEIFS(G$4:G$503,$C$4:$C$503,$C165,$E$4:$E$503,"N"))</f>
        <v/>
      </c>
      <c r="K165" s="54">
        <f>IF(H165="","",H165-AVERAGEIFS(H$4:H$503,$C$4:$C$503,$C165,$E$4:$E$503,"N"))</f>
        <v/>
      </c>
    </row>
    <row r="166">
      <c r="A166" s="46" t="inlineStr">
        <is>
          <t>EIX</t>
        </is>
      </c>
      <c r="B166" s="46" t="inlineStr">
        <is>
          <t>Edison International</t>
        </is>
      </c>
      <c r="C166" s="46" t="inlineStr">
        <is>
          <t>Utilities</t>
        </is>
      </c>
      <c r="D166" s="46" t="inlineStr">
        <is>
          <t>Los Angeles</t>
        </is>
      </c>
      <c r="E166" s="46" t="inlineStr">
        <is>
          <t>N</t>
        </is>
      </c>
      <c r="F166" s="71" t="n">
        <v>0.20723</v>
      </c>
      <c r="G166" s="71" t="n">
        <v>0.26216</v>
      </c>
      <c r="H166" s="71" t="n">
        <v>-0.05493</v>
      </c>
      <c r="I166" s="54">
        <f>IF(F166="","",F166-AVERAGEIFS(F$4:F$503,$C$4:$C$503,$C166,$E$4:$E$503,"N"))</f>
        <v/>
      </c>
      <c r="J166" s="54">
        <f>IF(G166="","",G166-AVERAGEIFS(G$4:G$503,$C$4:$C$503,$C166,$E$4:$E$503,"N"))</f>
        <v/>
      </c>
      <c r="K166" s="54">
        <f>IF(H166="","",H166-AVERAGEIFS(H$4:H$503,$C$4:$C$503,$C166,$E$4:$E$503,"N"))</f>
        <v/>
      </c>
    </row>
    <row r="167">
      <c r="A167" s="46" t="inlineStr">
        <is>
          <t>EW</t>
        </is>
      </c>
      <c r="B167" s="46" t="inlineStr">
        <is>
          <t>Edwards Lifesciences</t>
        </is>
      </c>
      <c r="C167" s="46" t="inlineStr">
        <is>
          <t>Health Care</t>
        </is>
      </c>
      <c r="D167" s="46" t="inlineStr">
        <is>
          <t>Los Angeles</t>
        </is>
      </c>
      <c r="E167" s="46" t="inlineStr">
        <is>
          <t>N</t>
        </is>
      </c>
      <c r="F167" s="71" t="n">
        <v>-0.26036</v>
      </c>
      <c r="G167" s="71" t="n">
        <v>-0.21956</v>
      </c>
      <c r="H167" s="71" t="n">
        <v>-0.0408</v>
      </c>
      <c r="I167" s="54">
        <f>IF(F167="","",F167-AVERAGEIFS(F$4:F$503,$C$4:$C$503,$C167,$E$4:$E$503,"N"))</f>
        <v/>
      </c>
      <c r="J167" s="54">
        <f>IF(G167="","",G167-AVERAGEIFS(G$4:G$503,$C$4:$C$503,$C167,$E$4:$E$503,"N"))</f>
        <v/>
      </c>
      <c r="K167" s="54">
        <f>IF(H167="","",H167-AVERAGEIFS(H$4:H$503,$C$4:$C$503,$C167,$E$4:$E$503,"N"))</f>
        <v/>
      </c>
    </row>
    <row r="168">
      <c r="A168" s="46" t="inlineStr">
        <is>
          <t>ELV</t>
        </is>
      </c>
      <c r="B168" s="46" t="inlineStr">
        <is>
          <t>Elevance Health</t>
        </is>
      </c>
      <c r="C168" s="46" t="inlineStr">
        <is>
          <t>Health Care</t>
        </is>
      </c>
      <c r="D168" s="46" t="inlineStr">
        <is>
          <t>Indianapolis, Indiana</t>
        </is>
      </c>
      <c r="E168" s="46" t="inlineStr">
        <is>
          <t>N</t>
        </is>
      </c>
      <c r="F168" s="71" t="n">
        <v>0.15851</v>
      </c>
      <c r="G168" s="71" t="n">
        <v>0.2838</v>
      </c>
      <c r="H168" s="71" t="n">
        <v>-0.12529</v>
      </c>
      <c r="I168" s="54">
        <f>IF(F168="","",F168-AVERAGEIFS(F$4:F$503,$C$4:$C$503,$C168,$E$4:$E$503,"N"))</f>
        <v/>
      </c>
      <c r="J168" s="54">
        <f>IF(G168="","",G168-AVERAGEIFS(G$4:G$503,$C$4:$C$503,$C168,$E$4:$E$503,"N"))</f>
        <v/>
      </c>
      <c r="K168" s="54">
        <f>IF(H168="","",H168-AVERAGEIFS(H$4:H$503,$C$4:$C$503,$C168,$E$4:$E$503,"N"))</f>
        <v/>
      </c>
    </row>
    <row r="169">
      <c r="A169" s="46" t="inlineStr">
        <is>
          <t>EME</t>
        </is>
      </c>
      <c r="B169" s="46" t="inlineStr">
        <is>
          <t>Emcor</t>
        </is>
      </c>
      <c r="C169" s="46" t="inlineStr">
        <is>
          <t>Industrials</t>
        </is>
      </c>
      <c r="D169" s="46" t="inlineStr">
        <is>
          <t>New York</t>
        </is>
      </c>
      <c r="E169" s="46" t="inlineStr">
        <is>
          <t>N</t>
        </is>
      </c>
      <c r="F169" s="71" t="n">
        <v>1.87325</v>
      </c>
      <c r="G169" s="71" t="n">
        <v>1.09886</v>
      </c>
      <c r="H169" s="71" t="n">
        <v>0.77438</v>
      </c>
      <c r="I169" s="54">
        <f>IF(F169="","",F169-AVERAGEIFS(F$4:F$503,$C$4:$C$503,$C169,$E$4:$E$503,"N"))</f>
        <v/>
      </c>
      <c r="J169" s="54">
        <f>IF(G169="","",G169-AVERAGEIFS(G$4:G$503,$C$4:$C$503,$C169,$E$4:$E$503,"N"))</f>
        <v/>
      </c>
      <c r="K169" s="54">
        <f>IF(H169="","",H169-AVERAGEIFS(H$4:H$503,$C$4:$C$503,$C169,$E$4:$E$503,"N"))</f>
        <v/>
      </c>
    </row>
    <row r="170">
      <c r="A170" s="46" t="inlineStr">
        <is>
          <t>EMR</t>
        </is>
      </c>
      <c r="B170" s="46" t="inlineStr">
        <is>
          <t>Emerson Electric</t>
        </is>
      </c>
      <c r="C170" s="46" t="inlineStr">
        <is>
          <t>Industrials</t>
        </is>
      </c>
      <c r="D170" s="46" t="inlineStr">
        <is>
          <t>St. Louis</t>
        </is>
      </c>
      <c r="E170" s="46" t="inlineStr">
        <is>
          <t>N</t>
        </is>
      </c>
      <c r="F170" s="71" t="n">
        <v>0.6192800000000001</v>
      </c>
      <c r="G170" s="71" t="n">
        <v>0.20944</v>
      </c>
      <c r="H170" s="71" t="n">
        <v>0.40984</v>
      </c>
      <c r="I170" s="54">
        <f>IF(F170="","",F170-AVERAGEIFS(F$4:F$503,$C$4:$C$503,$C170,$E$4:$E$503,"N"))</f>
        <v/>
      </c>
      <c r="J170" s="54">
        <f>IF(G170="","",G170-AVERAGEIFS(G$4:G$503,$C$4:$C$503,$C170,$E$4:$E$503,"N"))</f>
        <v/>
      </c>
      <c r="K170" s="54">
        <f>IF(H170="","",H170-AVERAGEIFS(H$4:H$503,$C$4:$C$503,$C170,$E$4:$E$503,"N"))</f>
        <v/>
      </c>
    </row>
    <row r="171">
      <c r="A171" s="46" t="inlineStr">
        <is>
          <t>ETR</t>
        </is>
      </c>
      <c r="B171" s="46" t="inlineStr">
        <is>
          <t>Entergy</t>
        </is>
      </c>
      <c r="C171" s="46" t="inlineStr">
        <is>
          <t>Utilities</t>
        </is>
      </c>
      <c r="D171" s="46" t="inlineStr">
        <is>
          <t>New Orleans, Louisiana</t>
        </is>
      </c>
      <c r="E171" s="46" t="inlineStr">
        <is>
          <t>N</t>
        </is>
      </c>
      <c r="F171" s="71" t="n">
        <v>0.88981</v>
      </c>
      <c r="G171" s="71" t="n">
        <v>0.08458</v>
      </c>
      <c r="H171" s="71" t="n">
        <v>0.80522</v>
      </c>
      <c r="I171" s="54">
        <f>IF(F171="","",F171-AVERAGEIFS(F$4:F$503,$C$4:$C$503,$C171,$E$4:$E$503,"N"))</f>
        <v/>
      </c>
      <c r="J171" s="54">
        <f>IF(G171="","",G171-AVERAGEIFS(G$4:G$503,$C$4:$C$503,$C171,$E$4:$E$503,"N"))</f>
        <v/>
      </c>
      <c r="K171" s="54">
        <f>IF(H171="","",H171-AVERAGEIFS(H$4:H$503,$C$4:$C$503,$C171,$E$4:$E$503,"N"))</f>
        <v/>
      </c>
    </row>
    <row r="172">
      <c r="A172" s="46" t="inlineStr">
        <is>
          <t>EOG</t>
        </is>
      </c>
      <c r="B172" s="46" t="inlineStr">
        <is>
          <t>EOG Resources</t>
        </is>
      </c>
      <c r="C172" s="46" t="inlineStr">
        <is>
          <t>Energy</t>
        </is>
      </c>
      <c r="D172" s="46" t="inlineStr">
        <is>
          <t>Houston</t>
        </is>
      </c>
      <c r="E172" s="46" t="inlineStr">
        <is>
          <t>N</t>
        </is>
      </c>
      <c r="F172" s="71" t="n">
        <v>0.77415</v>
      </c>
      <c r="G172" s="71" t="n">
        <v>0.5532899999999999</v>
      </c>
      <c r="H172" s="71" t="n">
        <v>0.22086</v>
      </c>
      <c r="I172" s="54">
        <f>IF(F172="","",F172-AVERAGEIFS(F$4:F$503,$C$4:$C$503,$C172,$E$4:$E$503,"N"))</f>
        <v/>
      </c>
      <c r="J172" s="54">
        <f>IF(G172="","",G172-AVERAGEIFS(G$4:G$503,$C$4:$C$503,$C172,$E$4:$E$503,"N"))</f>
        <v/>
      </c>
      <c r="K172" s="54">
        <f>IF(H172="","",H172-AVERAGEIFS(H$4:H$503,$C$4:$C$503,$C172,$E$4:$E$503,"N"))</f>
        <v/>
      </c>
    </row>
    <row r="173">
      <c r="A173" s="46" t="inlineStr">
        <is>
          <t>EQT</t>
        </is>
      </c>
      <c r="B173" s="46" t="inlineStr">
        <is>
          <t>EQT Corporation</t>
        </is>
      </c>
      <c r="C173" s="46" t="inlineStr">
        <is>
          <t>Energy</t>
        </is>
      </c>
      <c r="D173" s="46" t="inlineStr">
        <is>
          <t>Pittsburgh</t>
        </is>
      </c>
      <c r="E173" s="46" t="inlineStr">
        <is>
          <t>N</t>
        </is>
      </c>
      <c r="F173" s="71" t="n">
        <v>1.05072</v>
      </c>
      <c r="G173" s="71" t="n">
        <v>0.6403</v>
      </c>
      <c r="H173" s="71" t="n">
        <v>0.41042</v>
      </c>
      <c r="I173" s="54">
        <f>IF(F173="","",F173-AVERAGEIFS(F$4:F$503,$C$4:$C$503,$C173,$E$4:$E$503,"N"))</f>
        <v/>
      </c>
      <c r="J173" s="54">
        <f>IF(G173="","",G173-AVERAGEIFS(G$4:G$503,$C$4:$C$503,$C173,$E$4:$E$503,"N"))</f>
        <v/>
      </c>
      <c r="K173" s="54">
        <f>IF(H173="","",H173-AVERAGEIFS(H$4:H$503,$C$4:$C$503,$C173,$E$4:$E$503,"N"))</f>
        <v/>
      </c>
    </row>
    <row r="174">
      <c r="A174" s="46" t="inlineStr">
        <is>
          <t>EFX</t>
        </is>
      </c>
      <c r="B174" s="46" t="inlineStr">
        <is>
          <t>Equifax</t>
        </is>
      </c>
      <c r="C174" s="46" t="inlineStr">
        <is>
          <t>Industrials</t>
        </is>
      </c>
      <c r="D174" s="46" t="inlineStr">
        <is>
          <t>Atlanta</t>
        </is>
      </c>
      <c r="E174" s="46" t="inlineStr">
        <is>
          <t>N</t>
        </is>
      </c>
      <c r="F174" s="71" t="n">
        <v>-0.52316</v>
      </c>
      <c r="G174" s="71" t="n">
        <v>-0.08288</v>
      </c>
      <c r="H174" s="71" t="n">
        <v>-0.44029</v>
      </c>
      <c r="I174" s="54">
        <f>IF(F174="","",F174-AVERAGEIFS(F$4:F$503,$C$4:$C$503,$C174,$E$4:$E$503,"N"))</f>
        <v/>
      </c>
      <c r="J174" s="54">
        <f>IF(G174="","",G174-AVERAGEIFS(G$4:G$503,$C$4:$C$503,$C174,$E$4:$E$503,"N"))</f>
        <v/>
      </c>
      <c r="K174" s="54">
        <f>IF(H174="","",H174-AVERAGEIFS(H$4:H$503,$C$4:$C$503,$C174,$E$4:$E$503,"N"))</f>
        <v/>
      </c>
    </row>
    <row r="175">
      <c r="A175" s="46" t="inlineStr">
        <is>
          <t>EQIX</t>
        </is>
      </c>
      <c r="B175" s="46" t="inlineStr">
        <is>
          <t>Equinix</t>
        </is>
      </c>
      <c r="C175" s="46" t="inlineStr">
        <is>
          <t>Real Estate</t>
        </is>
      </c>
      <c r="D175" s="46" t="inlineStr">
        <is>
          <t>SF Bay Area</t>
        </is>
      </c>
      <c r="E175" s="46" t="inlineStr">
        <is>
          <t>N</t>
        </is>
      </c>
      <c r="F175" s="71" t="n">
        <v>0.34216</v>
      </c>
      <c r="G175" s="71" t="n">
        <v>-0.00501</v>
      </c>
      <c r="H175" s="71" t="n">
        <v>0.34717</v>
      </c>
      <c r="I175" s="54">
        <f>IF(F175="","",F175-AVERAGEIFS(F$4:F$503,$C$4:$C$503,$C175,$E$4:$E$503,"N"))</f>
        <v/>
      </c>
      <c r="J175" s="54">
        <f>IF(G175="","",G175-AVERAGEIFS(G$4:G$503,$C$4:$C$503,$C175,$E$4:$E$503,"N"))</f>
        <v/>
      </c>
      <c r="K175" s="54">
        <f>IF(H175="","",H175-AVERAGEIFS(H$4:H$503,$C$4:$C$503,$C175,$E$4:$E$503,"N"))</f>
        <v/>
      </c>
    </row>
    <row r="176">
      <c r="A176" s="46" t="inlineStr">
        <is>
          <t>ERIE</t>
        </is>
      </c>
      <c r="B176" s="46" t="inlineStr">
        <is>
          <t>Erie Indemnity</t>
        </is>
      </c>
      <c r="C176" s="46" t="inlineStr">
        <is>
          <t>Financials</t>
        </is>
      </c>
      <c r="D176" s="46" t="inlineStr">
        <is>
          <t>Erie, Pennsylvania</t>
        </is>
      </c>
      <c r="E176" s="46" t="inlineStr">
        <is>
          <t>N</t>
        </is>
      </c>
      <c r="F176" s="71" t="n">
        <v>0.26184</v>
      </c>
      <c r="G176" s="71" t="n">
        <v>0.72176</v>
      </c>
      <c r="H176" s="71" t="n">
        <v>-0.45992</v>
      </c>
      <c r="I176" s="54">
        <f>IF(F176="","",F176-AVERAGEIFS(F$4:F$503,$C$4:$C$503,$C176,$E$4:$E$503,"N"))</f>
        <v/>
      </c>
      <c r="J176" s="54">
        <f>IF(G176="","",G176-AVERAGEIFS(G$4:G$503,$C$4:$C$503,$C176,$E$4:$E$503,"N"))</f>
        <v/>
      </c>
      <c r="K176" s="54">
        <f>IF(H176="","",H176-AVERAGEIFS(H$4:H$503,$C$4:$C$503,$C176,$E$4:$E$503,"N"))</f>
        <v/>
      </c>
    </row>
    <row r="177">
      <c r="A177" s="46" t="inlineStr">
        <is>
          <t>ESS</t>
        </is>
      </c>
      <c r="B177" s="46" t="inlineStr">
        <is>
          <t>Essex Property Trust</t>
        </is>
      </c>
      <c r="C177" s="46" t="inlineStr">
        <is>
          <t>Real Estate</t>
        </is>
      </c>
      <c r="D177" s="46" t="inlineStr">
        <is>
          <t>SF Bay Area</t>
        </is>
      </c>
      <c r="E177" s="46" t="inlineStr">
        <is>
          <t>N</t>
        </is>
      </c>
      <c r="F177" s="71" t="n">
        <v>-0.02841</v>
      </c>
      <c r="G177" s="71" t="n">
        <v>-0.2668</v>
      </c>
      <c r="H177" s="71" t="n">
        <v>0.23838</v>
      </c>
      <c r="I177" s="54">
        <f>IF(F177="","",F177-AVERAGEIFS(F$4:F$503,$C$4:$C$503,$C177,$E$4:$E$503,"N"))</f>
        <v/>
      </c>
      <c r="J177" s="54">
        <f>IF(G177="","",G177-AVERAGEIFS(G$4:G$503,$C$4:$C$503,$C177,$E$4:$E$503,"N"))</f>
        <v/>
      </c>
      <c r="K177" s="54">
        <f>IF(H177="","",H177-AVERAGEIFS(H$4:H$503,$C$4:$C$503,$C177,$E$4:$E$503,"N"))</f>
        <v/>
      </c>
    </row>
    <row r="178">
      <c r="A178" s="46" t="inlineStr">
        <is>
          <t>EL</t>
        </is>
      </c>
      <c r="B178" s="46" t="inlineStr">
        <is>
          <t>Estée Lauder Companies (The)</t>
        </is>
      </c>
      <c r="C178" s="46" t="inlineStr">
        <is>
          <t>Consumer Staples</t>
        </is>
      </c>
      <c r="D178" s="46" t="inlineStr">
        <is>
          <t>New York</t>
        </is>
      </c>
      <c r="E178" s="46" t="inlineStr">
        <is>
          <t>N</t>
        </is>
      </c>
      <c r="F178" s="71" t="n">
        <v>-1.07288</v>
      </c>
      <c r="G178" s="71" t="n">
        <v>-0.81973</v>
      </c>
      <c r="H178" s="71" t="n">
        <v>-0.25315</v>
      </c>
      <c r="I178" s="54">
        <f>IF(F178="","",F178-AVERAGEIFS(F$4:F$503,$C$4:$C$503,$C178,$E$4:$E$503,"N"))</f>
        <v/>
      </c>
      <c r="J178" s="54">
        <f>IF(G178="","",G178-AVERAGEIFS(G$4:G$503,$C$4:$C$503,$C178,$E$4:$E$503,"N"))</f>
        <v/>
      </c>
      <c r="K178" s="54">
        <f>IF(H178="","",H178-AVERAGEIFS(H$4:H$503,$C$4:$C$503,$C178,$E$4:$E$503,"N"))</f>
        <v/>
      </c>
    </row>
    <row r="179">
      <c r="A179" s="46" t="inlineStr">
        <is>
          <t>EG</t>
        </is>
      </c>
      <c r="B179" s="46" t="inlineStr">
        <is>
          <t>Everest Group</t>
        </is>
      </c>
      <c r="C179" s="46" t="inlineStr">
        <is>
          <t>Financials</t>
        </is>
      </c>
      <c r="D179" s="46" t="inlineStr">
        <is>
          <t>Hamilton, Bermuda</t>
        </is>
      </c>
      <c r="E179" s="46" t="inlineStr">
        <is>
          <t>Y</t>
        </is>
      </c>
      <c r="F179" s="71" t="n"/>
      <c r="G179" s="71" t="n"/>
      <c r="H179" s="71" t="n"/>
      <c r="I179" s="54">
        <f>IF(F179="","",F179-AVERAGEIFS(F$4:F$503,$C$4:$C$503,$C179,$E$4:$E$503,"N"))</f>
        <v/>
      </c>
      <c r="J179" s="54">
        <f>IF(G179="","",G179-AVERAGEIFS(G$4:G$503,$C$4:$C$503,$C179,$E$4:$E$503,"N"))</f>
        <v/>
      </c>
      <c r="K179" s="54">
        <f>IF(H179="","",H179-AVERAGEIFS(H$4:H$503,$C$4:$C$503,$C179,$E$4:$E$503,"N"))</f>
        <v/>
      </c>
    </row>
    <row r="180">
      <c r="A180" s="46" t="inlineStr">
        <is>
          <t>EVRG</t>
        </is>
      </c>
      <c r="B180" s="46" t="inlineStr">
        <is>
          <t>Evergy</t>
        </is>
      </c>
      <c r="C180" s="46" t="inlineStr">
        <is>
          <t>Utilities</t>
        </is>
      </c>
      <c r="D180" s="46" t="inlineStr">
        <is>
          <t>Kansas City, Missouri</t>
        </is>
      </c>
      <c r="E180" s="46" t="inlineStr">
        <is>
          <t>N</t>
        </is>
      </c>
      <c r="F180" s="71" t="n">
        <v>0.46586</v>
      </c>
      <c r="G180" s="71" t="n">
        <v>-0.14275</v>
      </c>
      <c r="H180" s="71" t="n">
        <v>0.60861</v>
      </c>
      <c r="I180" s="54">
        <f>IF(F180="","",F180-AVERAGEIFS(F$4:F$503,$C$4:$C$503,$C180,$E$4:$E$503,"N"))</f>
        <v/>
      </c>
      <c r="J180" s="54">
        <f>IF(G180="","",G180-AVERAGEIFS(G$4:G$503,$C$4:$C$503,$C180,$E$4:$E$503,"N"))</f>
        <v/>
      </c>
      <c r="K180" s="54">
        <f>IF(H180="","",H180-AVERAGEIFS(H$4:H$503,$C$4:$C$503,$C180,$E$4:$E$503,"N"))</f>
        <v/>
      </c>
    </row>
    <row r="181">
      <c r="A181" s="46" t="inlineStr">
        <is>
          <t>P</t>
        </is>
      </c>
      <c r="B181" s="46" t="inlineStr">
        <is>
          <t>Everpure</t>
        </is>
      </c>
      <c r="C181" s="46" t="inlineStr">
        <is>
          <t>Information Technology</t>
        </is>
      </c>
      <c r="D181" s="46" t="inlineStr">
        <is>
          <t>SF Bay Area</t>
        </is>
      </c>
      <c r="E181" s="46" t="inlineStr">
        <is>
          <t>N</t>
        </is>
      </c>
      <c r="F181" s="71" t="n">
        <v>1.68571</v>
      </c>
      <c r="G181" s="71" t="n">
        <v>0.7096</v>
      </c>
      <c r="H181" s="71" t="n">
        <v>0.97611</v>
      </c>
      <c r="I181" s="54">
        <f>IF(F181="","",F181-AVERAGEIFS(F$4:F$503,$C$4:$C$503,$C181,$E$4:$E$503,"N"))</f>
        <v/>
      </c>
      <c r="J181" s="54">
        <f>IF(G181="","",G181-AVERAGEIFS(G$4:G$503,$C$4:$C$503,$C181,$E$4:$E$503,"N"))</f>
        <v/>
      </c>
      <c r="K181" s="54">
        <f>IF(H181="","",H181-AVERAGEIFS(H$4:H$503,$C$4:$C$503,$C181,$E$4:$E$503,"N"))</f>
        <v/>
      </c>
    </row>
    <row r="182">
      <c r="A182" s="46" t="inlineStr">
        <is>
          <t>ES</t>
        </is>
      </c>
      <c r="B182" s="46" t="inlineStr">
        <is>
          <t>Eversource Energy</t>
        </is>
      </c>
      <c r="C182" s="46" t="inlineStr">
        <is>
          <t>Utilities</t>
        </is>
      </c>
      <c r="D182" s="46" t="inlineStr">
        <is>
          <t>Hartford</t>
        </is>
      </c>
      <c r="E182" s="46" t="inlineStr">
        <is>
          <t>N</t>
        </is>
      </c>
      <c r="F182" s="71" t="n">
        <v>-0.05552</v>
      </c>
      <c r="G182" s="71" t="n">
        <v>-0.32439</v>
      </c>
      <c r="H182" s="71" t="n">
        <v>0.26886</v>
      </c>
      <c r="I182" s="54">
        <f>IF(F182="","",F182-AVERAGEIFS(F$4:F$503,$C$4:$C$503,$C182,$E$4:$E$503,"N"))</f>
        <v/>
      </c>
      <c r="J182" s="54">
        <f>IF(G182="","",G182-AVERAGEIFS(G$4:G$503,$C$4:$C$503,$C182,$E$4:$E$503,"N"))</f>
        <v/>
      </c>
      <c r="K182" s="54">
        <f>IF(H182="","",H182-AVERAGEIFS(H$4:H$503,$C$4:$C$503,$C182,$E$4:$E$503,"N"))</f>
        <v/>
      </c>
    </row>
    <row r="183">
      <c r="A183" s="46" t="inlineStr">
        <is>
          <t>EXC</t>
        </is>
      </c>
      <c r="B183" s="46" t="inlineStr">
        <is>
          <t>Exelon</t>
        </is>
      </c>
      <c r="C183" s="46" t="inlineStr">
        <is>
          <t>Utilities</t>
        </is>
      </c>
      <c r="D183" s="46" t="inlineStr">
        <is>
          <t>Chicago</t>
        </is>
      </c>
      <c r="E183" s="46" t="inlineStr">
        <is>
          <t>N</t>
        </is>
      </c>
      <c r="F183" s="71" t="n">
        <v>0.35939</v>
      </c>
      <c r="G183" s="71" t="n">
        <v>0.09082999999999999</v>
      </c>
      <c r="H183" s="71" t="n">
        <v>0.26855</v>
      </c>
      <c r="I183" s="54">
        <f>IF(F183="","",F183-AVERAGEIFS(F$4:F$503,$C$4:$C$503,$C183,$E$4:$E$503,"N"))</f>
        <v/>
      </c>
      <c r="J183" s="54">
        <f>IF(G183="","",G183-AVERAGEIFS(G$4:G$503,$C$4:$C$503,$C183,$E$4:$E$503,"N"))</f>
        <v/>
      </c>
      <c r="K183" s="54">
        <f>IF(H183="","",H183-AVERAGEIFS(H$4:H$503,$C$4:$C$503,$C183,$E$4:$E$503,"N"))</f>
        <v/>
      </c>
    </row>
    <row r="184">
      <c r="A184" s="46" t="inlineStr">
        <is>
          <t>EXE</t>
        </is>
      </c>
      <c r="B184" s="46" t="inlineStr">
        <is>
          <t>Expand Energy</t>
        </is>
      </c>
      <c r="C184" s="46" t="inlineStr">
        <is>
          <t>Energy</t>
        </is>
      </c>
      <c r="D184" s="46" t="inlineStr">
        <is>
          <t>Oklahoma City, Oklahoma</t>
        </is>
      </c>
      <c r="E184" s="46" t="inlineStr">
        <is>
          <t>N</t>
        </is>
      </c>
      <c r="F184" s="71" t="n">
        <v>0.6061</v>
      </c>
      <c r="G184" s="71" t="n">
        <v>0.49263</v>
      </c>
      <c r="H184" s="71" t="n">
        <v>0.11346</v>
      </c>
      <c r="I184" s="54">
        <f>IF(F184="","",F184-AVERAGEIFS(F$4:F$503,$C$4:$C$503,$C184,$E$4:$E$503,"N"))</f>
        <v/>
      </c>
      <c r="J184" s="54">
        <f>IF(G184="","",G184-AVERAGEIFS(G$4:G$503,$C$4:$C$503,$C184,$E$4:$E$503,"N"))</f>
        <v/>
      </c>
      <c r="K184" s="54">
        <f>IF(H184="","",H184-AVERAGEIFS(H$4:H$503,$C$4:$C$503,$C184,$E$4:$E$503,"N"))</f>
        <v/>
      </c>
    </row>
    <row r="185">
      <c r="A185" s="46" t="inlineStr">
        <is>
          <t>EXPE</t>
        </is>
      </c>
      <c r="B185" s="46" t="inlineStr">
        <is>
          <t>Expedia Group</t>
        </is>
      </c>
      <c r="C185" s="46" t="inlineStr">
        <is>
          <t>Consumer Discretionary</t>
        </is>
      </c>
      <c r="D185" s="46" t="inlineStr">
        <is>
          <t>Seattle</t>
        </is>
      </c>
      <c r="E185" s="46" t="inlineStr">
        <is>
          <t>N</t>
        </is>
      </c>
      <c r="F185" s="71" t="n">
        <v>0.48197</v>
      </c>
      <c r="G185" s="71" t="n">
        <v>-0.28809</v>
      </c>
      <c r="H185" s="71" t="n">
        <v>0.77006</v>
      </c>
      <c r="I185" s="54">
        <f>IF(F185="","",F185-AVERAGEIFS(F$4:F$503,$C$4:$C$503,$C185,$E$4:$E$503,"N"))</f>
        <v/>
      </c>
      <c r="J185" s="54">
        <f>IF(G185="","",G185-AVERAGEIFS(G$4:G$503,$C$4:$C$503,$C185,$E$4:$E$503,"N"))</f>
        <v/>
      </c>
      <c r="K185" s="54">
        <f>IF(H185="","",H185-AVERAGEIFS(H$4:H$503,$C$4:$C$503,$C185,$E$4:$E$503,"N"))</f>
        <v/>
      </c>
    </row>
    <row r="186">
      <c r="A186" s="46" t="inlineStr">
        <is>
          <t>EXPD</t>
        </is>
      </c>
      <c r="B186" s="46" t="inlineStr">
        <is>
          <t>Expeditors International</t>
        </is>
      </c>
      <c r="C186" s="46" t="inlineStr">
        <is>
          <t>Industrials</t>
        </is>
      </c>
      <c r="D186" s="46" t="inlineStr">
        <is>
          <t>Seattle</t>
        </is>
      </c>
      <c r="E186" s="46" t="inlineStr">
        <is>
          <t>N</t>
        </is>
      </c>
      <c r="F186" s="71" t="n">
        <v>0.58365</v>
      </c>
      <c r="G186" s="71" t="n">
        <v>0.02501</v>
      </c>
      <c r="H186" s="71" t="n">
        <v>0.55864</v>
      </c>
      <c r="I186" s="54">
        <f>IF(F186="","",F186-AVERAGEIFS(F$4:F$503,$C$4:$C$503,$C186,$E$4:$E$503,"N"))</f>
        <v/>
      </c>
      <c r="J186" s="54">
        <f>IF(G186="","",G186-AVERAGEIFS(G$4:G$503,$C$4:$C$503,$C186,$E$4:$E$503,"N"))</f>
        <v/>
      </c>
      <c r="K186" s="54">
        <f>IF(H186="","",H186-AVERAGEIFS(H$4:H$503,$C$4:$C$503,$C186,$E$4:$E$503,"N"))</f>
        <v/>
      </c>
    </row>
    <row r="187">
      <c r="A187" s="46" t="inlineStr">
        <is>
          <t>EXR</t>
        </is>
      </c>
      <c r="B187" s="46" t="inlineStr">
        <is>
          <t>Extra Space Storage</t>
        </is>
      </c>
      <c r="C187" s="46" t="inlineStr">
        <is>
          <t>Real Estate</t>
        </is>
      </c>
      <c r="D187" s="46" t="inlineStr">
        <is>
          <t>Salt Lake City, Utah</t>
        </is>
      </c>
      <c r="E187" s="46" t="inlineStr">
        <is>
          <t>N</t>
        </is>
      </c>
      <c r="F187" s="71" t="n">
        <v>-0.10629</v>
      </c>
      <c r="G187" s="71" t="n">
        <v>-0.20257</v>
      </c>
      <c r="H187" s="71" t="n">
        <v>0.09626999999999999</v>
      </c>
      <c r="I187" s="54">
        <f>IF(F187="","",F187-AVERAGEIFS(F$4:F$503,$C$4:$C$503,$C187,$E$4:$E$503,"N"))</f>
        <v/>
      </c>
      <c r="J187" s="54">
        <f>IF(G187="","",G187-AVERAGEIFS(G$4:G$503,$C$4:$C$503,$C187,$E$4:$E$503,"N"))</f>
        <v/>
      </c>
      <c r="K187" s="54">
        <f>IF(H187="","",H187-AVERAGEIFS(H$4:H$503,$C$4:$C$503,$C187,$E$4:$E$503,"N"))</f>
        <v/>
      </c>
    </row>
    <row r="188">
      <c r="A188" s="46" t="inlineStr">
        <is>
          <t>XOM</t>
        </is>
      </c>
      <c r="B188" s="46" t="inlineStr">
        <is>
          <t>ExxonMobil</t>
        </is>
      </c>
      <c r="C188" s="46" t="inlineStr">
        <is>
          <t>Energy</t>
        </is>
      </c>
      <c r="D188" s="46" t="inlineStr">
        <is>
          <t>Dallas-Fort Worth</t>
        </is>
      </c>
      <c r="E188" s="46" t="inlineStr">
        <is>
          <t>N</t>
        </is>
      </c>
      <c r="F188" s="71" t="n">
        <v>1.21487</v>
      </c>
      <c r="G188" s="71" t="n">
        <v>0.73499</v>
      </c>
      <c r="H188" s="71" t="n">
        <v>0.47989</v>
      </c>
      <c r="I188" s="54">
        <f>IF(F188="","",F188-AVERAGEIFS(F$4:F$503,$C$4:$C$503,$C188,$E$4:$E$503,"N"))</f>
        <v/>
      </c>
      <c r="J188" s="54">
        <f>IF(G188="","",G188-AVERAGEIFS(G$4:G$503,$C$4:$C$503,$C188,$E$4:$E$503,"N"))</f>
        <v/>
      </c>
      <c r="K188" s="54">
        <f>IF(H188="","",H188-AVERAGEIFS(H$4:H$503,$C$4:$C$503,$C188,$E$4:$E$503,"N"))</f>
        <v/>
      </c>
    </row>
    <row r="189">
      <c r="A189" s="46" t="inlineStr">
        <is>
          <t>FFIV</t>
        </is>
      </c>
      <c r="B189" s="46" t="inlineStr">
        <is>
          <t>F5, Inc.</t>
        </is>
      </c>
      <c r="C189" s="46" t="inlineStr">
        <is>
          <t>Information Technology</t>
        </is>
      </c>
      <c r="D189" s="46" t="inlineStr">
        <is>
          <t>Seattle</t>
        </is>
      </c>
      <c r="E189" s="46" t="inlineStr">
        <is>
          <t>N</t>
        </is>
      </c>
      <c r="F189" s="71" t="n">
        <v>0.80552</v>
      </c>
      <c r="G189" s="71" t="n">
        <v>-0.10992</v>
      </c>
      <c r="H189" s="71" t="n">
        <v>0.91544</v>
      </c>
      <c r="I189" s="54">
        <f>IF(F189="","",F189-AVERAGEIFS(F$4:F$503,$C$4:$C$503,$C189,$E$4:$E$503,"N"))</f>
        <v/>
      </c>
      <c r="J189" s="54">
        <f>IF(G189="","",G189-AVERAGEIFS(G$4:G$503,$C$4:$C$503,$C189,$E$4:$E$503,"N"))</f>
        <v/>
      </c>
      <c r="K189" s="54">
        <f>IF(H189="","",H189-AVERAGEIFS(H$4:H$503,$C$4:$C$503,$C189,$E$4:$E$503,"N"))</f>
        <v/>
      </c>
    </row>
    <row r="190">
      <c r="A190" s="46" t="inlineStr">
        <is>
          <t>FDS</t>
        </is>
      </c>
      <c r="B190" s="46" t="inlineStr">
        <is>
          <t>FactSet</t>
        </is>
      </c>
      <c r="C190" s="46" t="inlineStr">
        <is>
          <t>Financials</t>
        </is>
      </c>
      <c r="D190" s="46" t="inlineStr">
        <is>
          <t>New York</t>
        </is>
      </c>
      <c r="E190" s="46" t="inlineStr">
        <is>
          <t>N</t>
        </is>
      </c>
      <c r="F190" s="71" t="n">
        <v>-0.3051</v>
      </c>
      <c r="G190" s="71" t="n">
        <v>0.05032</v>
      </c>
      <c r="H190" s="71" t="n">
        <v>-0.35542</v>
      </c>
      <c r="I190" s="54">
        <f>IF(F190="","",F190-AVERAGEIFS(F$4:F$503,$C$4:$C$503,$C190,$E$4:$E$503,"N"))</f>
        <v/>
      </c>
      <c r="J190" s="54">
        <f>IF(G190="","",G190-AVERAGEIFS(G$4:G$503,$C$4:$C$503,$C190,$E$4:$E$503,"N"))</f>
        <v/>
      </c>
      <c r="K190" s="54">
        <f>IF(H190="","",H190-AVERAGEIFS(H$4:H$503,$C$4:$C$503,$C190,$E$4:$E$503,"N"))</f>
        <v/>
      </c>
    </row>
    <row r="191">
      <c r="A191" s="46" t="inlineStr">
        <is>
          <t>FICO</t>
        </is>
      </c>
      <c r="B191" s="46" t="inlineStr">
        <is>
          <t>Fair Isaac</t>
        </is>
      </c>
      <c r="C191" s="46" t="inlineStr">
        <is>
          <t>Information Technology</t>
        </is>
      </c>
      <c r="D191" s="46" t="inlineStr">
        <is>
          <t>Bozeman, Montana</t>
        </is>
      </c>
      <c r="E191" s="46" t="inlineStr">
        <is>
          <t>N</t>
        </is>
      </c>
      <c r="F191" s="71" t="n">
        <v>0.56307</v>
      </c>
      <c r="G191" s="71" t="n">
        <v>1.03419</v>
      </c>
      <c r="H191" s="71" t="n">
        <v>-0.47113</v>
      </c>
      <c r="I191" s="54">
        <f>IF(F191="","",F191-AVERAGEIFS(F$4:F$503,$C$4:$C$503,$C191,$E$4:$E$503,"N"))</f>
        <v/>
      </c>
      <c r="J191" s="54">
        <f>IF(G191="","",G191-AVERAGEIFS(G$4:G$503,$C$4:$C$503,$C191,$E$4:$E$503,"N"))</f>
        <v/>
      </c>
      <c r="K191" s="54">
        <f>IF(H191="","",H191-AVERAGEIFS(H$4:H$503,$C$4:$C$503,$C191,$E$4:$E$503,"N"))</f>
        <v/>
      </c>
    </row>
    <row r="192">
      <c r="A192" s="46" t="inlineStr">
        <is>
          <t>FAST</t>
        </is>
      </c>
      <c r="B192" s="46" t="inlineStr">
        <is>
          <t>Fastenal</t>
        </is>
      </c>
      <c r="C192" s="46" t="inlineStr">
        <is>
          <t>Industrials</t>
        </is>
      </c>
      <c r="D192" s="46" t="inlineStr">
        <is>
          <t>Winona, Minnesota</t>
        </is>
      </c>
      <c r="E192" s="46" t="inlineStr">
        <is>
          <t>N</t>
        </is>
      </c>
      <c r="F192" s="71" t="n">
        <v>0.74413</v>
      </c>
      <c r="G192" s="71" t="n">
        <v>0.27685</v>
      </c>
      <c r="H192" s="71" t="n">
        <v>0.46729</v>
      </c>
      <c r="I192" s="54">
        <f>IF(F192="","",F192-AVERAGEIFS(F$4:F$503,$C$4:$C$503,$C192,$E$4:$E$503,"N"))</f>
        <v/>
      </c>
      <c r="J192" s="54">
        <f>IF(G192="","",G192-AVERAGEIFS(G$4:G$503,$C$4:$C$503,$C192,$E$4:$E$503,"N"))</f>
        <v/>
      </c>
      <c r="K192" s="54">
        <f>IF(H192="","",H192-AVERAGEIFS(H$4:H$503,$C$4:$C$503,$C192,$E$4:$E$503,"N"))</f>
        <v/>
      </c>
    </row>
    <row r="193">
      <c r="A193" s="46" t="inlineStr">
        <is>
          <t>FRT</t>
        </is>
      </c>
      <c r="B193" s="46" t="inlineStr">
        <is>
          <t>Federal Realty Investment Trust</t>
        </is>
      </c>
      <c r="C193" s="46" t="inlineStr">
        <is>
          <t>Real Estate</t>
        </is>
      </c>
      <c r="D193" s="46" t="inlineStr">
        <is>
          <t>Washington DC</t>
        </is>
      </c>
      <c r="E193" s="46" t="inlineStr">
        <is>
          <t>N</t>
        </is>
      </c>
      <c r="F193" s="71" t="n">
        <v>0.04408</v>
      </c>
      <c r="G193" s="71" t="n">
        <v>-0.14694</v>
      </c>
      <c r="H193" s="71" t="n">
        <v>0.19102</v>
      </c>
      <c r="I193" s="54">
        <f>IF(F193="","",F193-AVERAGEIFS(F$4:F$503,$C$4:$C$503,$C193,$E$4:$E$503,"N"))</f>
        <v/>
      </c>
      <c r="J193" s="54">
        <f>IF(G193="","",G193-AVERAGEIFS(G$4:G$503,$C$4:$C$503,$C193,$E$4:$E$503,"N"))</f>
        <v/>
      </c>
      <c r="K193" s="54">
        <f>IF(H193="","",H193-AVERAGEIFS(H$4:H$503,$C$4:$C$503,$C193,$E$4:$E$503,"N"))</f>
        <v/>
      </c>
    </row>
    <row r="194">
      <c r="A194" s="46" t="inlineStr">
        <is>
          <t>FDX</t>
        </is>
      </c>
      <c r="B194" s="46" t="inlineStr">
        <is>
          <t>FedEx</t>
        </is>
      </c>
      <c r="C194" s="46" t="inlineStr">
        <is>
          <t>Industrials</t>
        </is>
      </c>
      <c r="D194" s="46" t="inlineStr">
        <is>
          <t>Memphis, Tennessee</t>
        </is>
      </c>
      <c r="E194" s="46" t="inlineStr">
        <is>
          <t>N</t>
        </is>
      </c>
      <c r="F194" s="71" t="n">
        <v>0.55588</v>
      </c>
      <c r="G194" s="71" t="n">
        <v>0.19481</v>
      </c>
      <c r="H194" s="71" t="n">
        <v>0.36107</v>
      </c>
      <c r="I194" s="54">
        <f>IF(F194="","",F194-AVERAGEIFS(F$4:F$503,$C$4:$C$503,$C194,$E$4:$E$503,"N"))</f>
        <v/>
      </c>
      <c r="J194" s="54">
        <f>IF(G194="","",G194-AVERAGEIFS(G$4:G$503,$C$4:$C$503,$C194,$E$4:$E$503,"N"))</f>
        <v/>
      </c>
      <c r="K194" s="54">
        <f>IF(H194="","",H194-AVERAGEIFS(H$4:H$503,$C$4:$C$503,$C194,$E$4:$E$503,"N"))</f>
        <v/>
      </c>
    </row>
    <row r="195">
      <c r="A195" s="46" t="inlineStr">
        <is>
          <t>FDXF</t>
        </is>
      </c>
      <c r="B195" s="46" t="inlineStr">
        <is>
          <t>FedEx Freight</t>
        </is>
      </c>
      <c r="C195" s="46" t="inlineStr">
        <is>
          <t>Industrials</t>
        </is>
      </c>
      <c r="D195" s="46" t="inlineStr">
        <is>
          <t>Memphis, Tennessee</t>
        </is>
      </c>
      <c r="E195" s="46" t="inlineStr">
        <is>
          <t>N</t>
        </is>
      </c>
      <c r="F195" s="71" t="n"/>
      <c r="G195" s="71" t="n"/>
      <c r="H195" s="71" t="n"/>
      <c r="I195" s="54">
        <f>IF(F195="","",F195-AVERAGEIFS(F$4:F$503,$C$4:$C$503,$C195,$E$4:$E$503,"N"))</f>
        <v/>
      </c>
      <c r="J195" s="54">
        <f>IF(G195="","",G195-AVERAGEIFS(G$4:G$503,$C$4:$C$503,$C195,$E$4:$E$503,"N"))</f>
        <v/>
      </c>
      <c r="K195" s="54">
        <f>IF(H195="","",H195-AVERAGEIFS(H$4:H$503,$C$4:$C$503,$C195,$E$4:$E$503,"N"))</f>
        <v/>
      </c>
    </row>
    <row r="196">
      <c r="A196" s="46" t="inlineStr">
        <is>
          <t>FERG</t>
        </is>
      </c>
      <c r="B196" s="46" t="inlineStr">
        <is>
          <t>Ferguson Enterprises</t>
        </is>
      </c>
      <c r="C196" s="46" t="inlineStr">
        <is>
          <t>Industrials</t>
        </is>
      </c>
      <c r="D196" s="46" t="inlineStr">
        <is>
          <t>Hampton Roads</t>
        </is>
      </c>
      <c r="E196" s="46" t="inlineStr">
        <is>
          <t>N</t>
        </is>
      </c>
      <c r="F196" s="71" t="n">
        <v>0.52844</v>
      </c>
      <c r="G196" s="71" t="n">
        <v>0.45361</v>
      </c>
      <c r="H196" s="71" t="n">
        <v>0.07482</v>
      </c>
      <c r="I196" s="54">
        <f>IF(F196="","",F196-AVERAGEIFS(F$4:F$503,$C$4:$C$503,$C196,$E$4:$E$503,"N"))</f>
        <v/>
      </c>
      <c r="J196" s="54">
        <f>IF(G196="","",G196-AVERAGEIFS(G$4:G$503,$C$4:$C$503,$C196,$E$4:$E$503,"N"))</f>
        <v/>
      </c>
      <c r="K196" s="54">
        <f>IF(H196="","",H196-AVERAGEIFS(H$4:H$503,$C$4:$C$503,$C196,$E$4:$E$503,"N"))</f>
        <v/>
      </c>
    </row>
    <row r="197">
      <c r="A197" s="46" t="inlineStr">
        <is>
          <t>FIS</t>
        </is>
      </c>
      <c r="B197" s="46" t="inlineStr">
        <is>
          <t>Fidelity National Information Services</t>
        </is>
      </c>
      <c r="C197" s="46" t="inlineStr">
        <is>
          <t>Financials</t>
        </is>
      </c>
      <c r="D197" s="46" t="inlineStr">
        <is>
          <t>Jacksonville, Florida</t>
        </is>
      </c>
      <c r="E197" s="46" t="inlineStr">
        <is>
          <t>N</t>
        </is>
      </c>
      <c r="F197" s="71" t="n">
        <v>-1.12402</v>
      </c>
      <c r="G197" s="71" t="n">
        <v>-0.5014</v>
      </c>
      <c r="H197" s="71" t="n">
        <v>-0.62262</v>
      </c>
      <c r="I197" s="54">
        <f>IF(F197="","",F197-AVERAGEIFS(F$4:F$503,$C$4:$C$503,$C197,$E$4:$E$503,"N"))</f>
        <v/>
      </c>
      <c r="J197" s="54">
        <f>IF(G197="","",G197-AVERAGEIFS(G$4:G$503,$C$4:$C$503,$C197,$E$4:$E$503,"N"))</f>
        <v/>
      </c>
      <c r="K197" s="54">
        <f>IF(H197="","",H197-AVERAGEIFS(H$4:H$503,$C$4:$C$503,$C197,$E$4:$E$503,"N"))</f>
        <v/>
      </c>
    </row>
    <row r="198">
      <c r="A198" s="46" t="inlineStr">
        <is>
          <t>FITB</t>
        </is>
      </c>
      <c r="B198" s="46" t="inlineStr">
        <is>
          <t>Fifth Third Bancorp</t>
        </is>
      </c>
      <c r="C198" s="46" t="inlineStr">
        <is>
          <t>Financials</t>
        </is>
      </c>
      <c r="D198" s="46" t="inlineStr">
        <is>
          <t>Cincinnati</t>
        </is>
      </c>
      <c r="E198" s="46" t="inlineStr">
        <is>
          <t>N</t>
        </is>
      </c>
      <c r="F198" s="71" t="n">
        <v>0.3183</v>
      </c>
      <c r="G198" s="71" t="n">
        <v>-0.14483</v>
      </c>
      <c r="H198" s="71" t="n">
        <v>0.46313</v>
      </c>
      <c r="I198" s="54">
        <f>IF(F198="","",F198-AVERAGEIFS(F$4:F$503,$C$4:$C$503,$C198,$E$4:$E$503,"N"))</f>
        <v/>
      </c>
      <c r="J198" s="54">
        <f>IF(G198="","",G198-AVERAGEIFS(G$4:G$503,$C$4:$C$503,$C198,$E$4:$E$503,"N"))</f>
        <v/>
      </c>
      <c r="K198" s="54">
        <f>IF(H198="","",H198-AVERAGEIFS(H$4:H$503,$C$4:$C$503,$C198,$E$4:$E$503,"N"))</f>
        <v/>
      </c>
    </row>
    <row r="199">
      <c r="A199" s="46" t="inlineStr">
        <is>
          <t>FSLR</t>
        </is>
      </c>
      <c r="B199" s="46" t="inlineStr">
        <is>
          <t>First Solar</t>
        </is>
      </c>
      <c r="C199" s="46" t="inlineStr">
        <is>
          <t>Information Technology</t>
        </is>
      </c>
      <c r="D199" s="46" t="inlineStr">
        <is>
          <t>Phoenix</t>
        </is>
      </c>
      <c r="E199" s="46" t="inlineStr">
        <is>
          <t>N</t>
        </is>
      </c>
      <c r="F199" s="71" t="n">
        <v>0.53283</v>
      </c>
      <c r="G199" s="71" t="n">
        <v>0.49875</v>
      </c>
      <c r="H199" s="71" t="n">
        <v>0.03408</v>
      </c>
      <c r="I199" s="54">
        <f>IF(F199="","",F199-AVERAGEIFS(F$4:F$503,$C$4:$C$503,$C199,$E$4:$E$503,"N"))</f>
        <v/>
      </c>
      <c r="J199" s="54">
        <f>IF(G199="","",G199-AVERAGEIFS(G$4:G$503,$C$4:$C$503,$C199,$E$4:$E$503,"N"))</f>
        <v/>
      </c>
      <c r="K199" s="54">
        <f>IF(H199="","",H199-AVERAGEIFS(H$4:H$503,$C$4:$C$503,$C199,$E$4:$E$503,"N"))</f>
        <v/>
      </c>
    </row>
    <row r="200">
      <c r="A200" s="46" t="inlineStr">
        <is>
          <t>FE</t>
        </is>
      </c>
      <c r="B200" s="46" t="inlineStr">
        <is>
          <t>FirstEnergy</t>
        </is>
      </c>
      <c r="C200" s="46" t="inlineStr">
        <is>
          <t>Utilities</t>
        </is>
      </c>
      <c r="D200" s="46" t="inlineStr">
        <is>
          <t>Akron, Ohio</t>
        </is>
      </c>
      <c r="E200" s="46" t="inlineStr">
        <is>
          <t>N</t>
        </is>
      </c>
      <c r="F200" s="71" t="n">
        <v>0.41861</v>
      </c>
      <c r="G200" s="71" t="n">
        <v>0.1072</v>
      </c>
      <c r="H200" s="71" t="n">
        <v>0.31142</v>
      </c>
      <c r="I200" s="54">
        <f>IF(F200="","",F200-AVERAGEIFS(F$4:F$503,$C$4:$C$503,$C200,$E$4:$E$503,"N"))</f>
        <v/>
      </c>
      <c r="J200" s="54">
        <f>IF(G200="","",G200-AVERAGEIFS(G$4:G$503,$C$4:$C$503,$C200,$E$4:$E$503,"N"))</f>
        <v/>
      </c>
      <c r="K200" s="54">
        <f>IF(H200="","",H200-AVERAGEIFS(H$4:H$503,$C$4:$C$503,$C200,$E$4:$E$503,"N"))</f>
        <v/>
      </c>
    </row>
    <row r="201">
      <c r="A201" s="46" t="inlineStr">
        <is>
          <t>FISV</t>
        </is>
      </c>
      <c r="B201" s="46" t="inlineStr">
        <is>
          <t>Fiserv</t>
        </is>
      </c>
      <c r="C201" s="46" t="inlineStr">
        <is>
          <t>Financials</t>
        </is>
      </c>
      <c r="D201" s="46" t="inlineStr">
        <is>
          <t>Milwaukee</t>
        </is>
      </c>
      <c r="E201" s="46" t="inlineStr">
        <is>
          <t>N</t>
        </is>
      </c>
      <c r="F201" s="71" t="n">
        <v>-0.8685</v>
      </c>
      <c r="G201" s="71" t="n">
        <v>0.28768</v>
      </c>
      <c r="H201" s="71" t="n">
        <v>-0.89503</v>
      </c>
      <c r="I201" s="54">
        <f>IF(F201="","",F201-AVERAGEIFS(F$4:F$503,$C$4:$C$503,$C201,$E$4:$E$503,"N"))</f>
        <v/>
      </c>
      <c r="J201" s="54">
        <f>IF(G201="","",G201-AVERAGEIFS(G$4:G$503,$C$4:$C$503,$C201,$E$4:$E$503,"N"))</f>
        <v/>
      </c>
      <c r="K201" s="54">
        <f>IF(H201="","",H201-AVERAGEIFS(H$4:H$503,$C$4:$C$503,$C201,$E$4:$E$503,"N"))</f>
        <v/>
      </c>
    </row>
    <row r="202">
      <c r="A202" s="46" t="inlineStr">
        <is>
          <t>FLEX</t>
        </is>
      </c>
      <c r="B202" s="46" t="inlineStr">
        <is>
          <t>Flex Ltd.</t>
        </is>
      </c>
      <c r="C202" s="46" t="inlineStr">
        <is>
          <t>Information Technology</t>
        </is>
      </c>
      <c r="D202" s="46" t="inlineStr">
        <is>
          <t>Austin</t>
        </is>
      </c>
      <c r="E202" s="46" t="inlineStr">
        <is>
          <t>N</t>
        </is>
      </c>
      <c r="F202" s="71" t="n">
        <v>1.94504</v>
      </c>
      <c r="G202" s="71" t="n">
        <v>0.6757</v>
      </c>
      <c r="H202" s="71" t="n">
        <v>1.26934</v>
      </c>
      <c r="I202" s="54">
        <f>IF(F202="","",F202-AVERAGEIFS(F$4:F$503,$C$4:$C$503,$C202,$E$4:$E$503,"N"))</f>
        <v/>
      </c>
      <c r="J202" s="54">
        <f>IF(G202="","",G202-AVERAGEIFS(G$4:G$503,$C$4:$C$503,$C202,$E$4:$E$503,"N"))</f>
        <v/>
      </c>
      <c r="K202" s="54">
        <f>IF(H202="","",H202-AVERAGEIFS(H$4:H$503,$C$4:$C$503,$C202,$E$4:$E$503,"N"))</f>
        <v/>
      </c>
    </row>
    <row r="203">
      <c r="A203" s="46" t="inlineStr">
        <is>
          <t>F</t>
        </is>
      </c>
      <c r="B203" s="46" t="inlineStr">
        <is>
          <t>Ford Motor Company</t>
        </is>
      </c>
      <c r="C203" s="46" t="inlineStr">
        <is>
          <t>Consumer Discretionary</t>
        </is>
      </c>
      <c r="D203" s="46" t="inlineStr">
        <is>
          <t>Detroit</t>
        </is>
      </c>
      <c r="E203" s="46" t="inlineStr">
        <is>
          <t>N</t>
        </is>
      </c>
      <c r="F203" s="71" t="n">
        <v>0.04556</v>
      </c>
      <c r="G203" s="71" t="n">
        <v>-0.09771000000000001</v>
      </c>
      <c r="H203" s="71" t="n">
        <v>0.14326</v>
      </c>
      <c r="I203" s="54">
        <f>IF(F203="","",F203-AVERAGEIFS(F$4:F$503,$C$4:$C$503,$C203,$E$4:$E$503,"N"))</f>
        <v/>
      </c>
      <c r="J203" s="54">
        <f>IF(G203="","",G203-AVERAGEIFS(G$4:G$503,$C$4:$C$503,$C203,$E$4:$E$503,"N"))</f>
        <v/>
      </c>
      <c r="K203" s="54">
        <f>IF(H203="","",H203-AVERAGEIFS(H$4:H$503,$C$4:$C$503,$C203,$E$4:$E$503,"N"))</f>
        <v/>
      </c>
    </row>
    <row r="204">
      <c r="A204" s="46" t="inlineStr">
        <is>
          <t>FTNT</t>
        </is>
      </c>
      <c r="B204" s="46" t="inlineStr">
        <is>
          <t>Fortinet</t>
        </is>
      </c>
      <c r="C204" s="46" t="inlineStr">
        <is>
          <t>Information Technology</t>
        </is>
      </c>
      <c r="D204" s="46" t="inlineStr">
        <is>
          <t>SF Bay Area</t>
        </is>
      </c>
      <c r="E204" s="46" t="inlineStr">
        <is>
          <t>N</t>
        </is>
      </c>
      <c r="F204" s="71" t="n">
        <v>1.07115</v>
      </c>
      <c r="G204" s="71" t="n">
        <v>0.0223</v>
      </c>
      <c r="H204" s="71" t="n">
        <v>1.04885</v>
      </c>
      <c r="I204" s="54">
        <f>IF(F204="","",F204-AVERAGEIFS(F$4:F$503,$C$4:$C$503,$C204,$E$4:$E$503,"N"))</f>
        <v/>
      </c>
      <c r="J204" s="54">
        <f>IF(G204="","",G204-AVERAGEIFS(G$4:G$503,$C$4:$C$503,$C204,$E$4:$E$503,"N"))</f>
        <v/>
      </c>
      <c r="K204" s="54">
        <f>IF(H204="","",H204-AVERAGEIFS(H$4:H$503,$C$4:$C$503,$C204,$E$4:$E$503,"N"))</f>
        <v/>
      </c>
    </row>
    <row r="205">
      <c r="A205" s="46" t="inlineStr">
        <is>
          <t>FTV</t>
        </is>
      </c>
      <c r="B205" s="46" t="inlineStr">
        <is>
          <t>Fortive</t>
        </is>
      </c>
      <c r="C205" s="46" t="inlineStr">
        <is>
          <t>Industrials</t>
        </is>
      </c>
      <c r="D205" s="46" t="inlineStr">
        <is>
          <t>Seattle</t>
        </is>
      </c>
      <c r="E205" s="46" t="inlineStr">
        <is>
          <t>N</t>
        </is>
      </c>
      <c r="F205" s="71" t="n">
        <v>0.06587</v>
      </c>
      <c r="G205" s="71" t="n">
        <v>0.11968</v>
      </c>
      <c r="H205" s="71" t="n">
        <v>-0.05382</v>
      </c>
      <c r="I205" s="54">
        <f>IF(F205="","",F205-AVERAGEIFS(F$4:F$503,$C$4:$C$503,$C205,$E$4:$E$503,"N"))</f>
        <v/>
      </c>
      <c r="J205" s="54">
        <f>IF(G205="","",G205-AVERAGEIFS(G$4:G$503,$C$4:$C$503,$C205,$E$4:$E$503,"N"))</f>
        <v/>
      </c>
      <c r="K205" s="54">
        <f>IF(H205="","",H205-AVERAGEIFS(H$4:H$503,$C$4:$C$503,$C205,$E$4:$E$503,"N"))</f>
        <v/>
      </c>
    </row>
    <row r="206">
      <c r="A206" s="46" t="inlineStr">
        <is>
          <t>FOXA</t>
        </is>
      </c>
      <c r="B206" s="46" t="inlineStr">
        <is>
          <t>Fox Corporation (Class A)</t>
        </is>
      </c>
      <c r="C206" s="46" t="inlineStr">
        <is>
          <t>Communication Services</t>
        </is>
      </c>
      <c r="D206" s="46" t="inlineStr">
        <is>
          <t>New York</t>
        </is>
      </c>
      <c r="E206" s="46" t="inlineStr">
        <is>
          <t>N</t>
        </is>
      </c>
      <c r="F206" s="71" t="n">
        <v>0.46455</v>
      </c>
      <c r="G206" s="71" t="n">
        <v>-0.27684</v>
      </c>
      <c r="H206" s="71" t="n">
        <v>0.74139</v>
      </c>
      <c r="I206" s="54">
        <f>IF(F206="","",F206-AVERAGEIFS(F$4:F$503,$C$4:$C$503,$C206,$E$4:$E$503,"N"))</f>
        <v/>
      </c>
      <c r="J206" s="54">
        <f>IF(G206="","",G206-AVERAGEIFS(G$4:G$503,$C$4:$C$503,$C206,$E$4:$E$503,"N"))</f>
        <v/>
      </c>
      <c r="K206" s="54">
        <f>IF(H206="","",H206-AVERAGEIFS(H$4:H$503,$C$4:$C$503,$C206,$E$4:$E$503,"N"))</f>
        <v/>
      </c>
    </row>
    <row r="207">
      <c r="A207" s="46" t="inlineStr">
        <is>
          <t>BEN</t>
        </is>
      </c>
      <c r="B207" s="46" t="inlineStr">
        <is>
          <t>Franklin Resources</t>
        </is>
      </c>
      <c r="C207" s="46" t="inlineStr">
        <is>
          <t>Financials</t>
        </is>
      </c>
      <c r="D207" s="46" t="inlineStr">
        <is>
          <t>SF Bay Area</t>
        </is>
      </c>
      <c r="E207" s="46" t="inlineStr">
        <is>
          <t>N</t>
        </is>
      </c>
      <c r="F207" s="71" t="n">
        <v>0.26465</v>
      </c>
      <c r="G207" s="71" t="n">
        <v>-0.08386</v>
      </c>
      <c r="H207" s="71" t="n">
        <v>0.34851</v>
      </c>
      <c r="I207" s="54">
        <f>IF(F207="","",F207-AVERAGEIFS(F$4:F$503,$C$4:$C$503,$C207,$E$4:$E$503,"N"))</f>
        <v/>
      </c>
      <c r="J207" s="54">
        <f>IF(G207="","",G207-AVERAGEIFS(G$4:G$503,$C$4:$C$503,$C207,$E$4:$E$503,"N"))</f>
        <v/>
      </c>
      <c r="K207" s="54">
        <f>IF(H207="","",H207-AVERAGEIFS(H$4:H$503,$C$4:$C$503,$C207,$E$4:$E$503,"N"))</f>
        <v/>
      </c>
    </row>
    <row r="208">
      <c r="A208" s="46" t="inlineStr">
        <is>
          <t>FCX</t>
        </is>
      </c>
      <c r="B208" s="46" t="inlineStr">
        <is>
          <t>Freeport-McMoRan</t>
        </is>
      </c>
      <c r="C208" s="46" t="inlineStr">
        <is>
          <t>Materials</t>
        </is>
      </c>
      <c r="D208" s="46" t="inlineStr">
        <is>
          <t>Phoenix</t>
        </is>
      </c>
      <c r="E208" s="46" t="inlineStr">
        <is>
          <t>N</t>
        </is>
      </c>
      <c r="F208" s="71" t="n">
        <v>0.65568</v>
      </c>
      <c r="G208" s="71" t="n">
        <v>0.28453</v>
      </c>
      <c r="H208" s="71" t="n">
        <v>0.37115</v>
      </c>
      <c r="I208" s="54">
        <f>IF(F208="","",F208-AVERAGEIFS(F$4:F$503,$C$4:$C$503,$C208,$E$4:$E$503,"N"))</f>
        <v/>
      </c>
      <c r="J208" s="54">
        <f>IF(G208="","",G208-AVERAGEIFS(G$4:G$503,$C$4:$C$503,$C208,$E$4:$E$503,"N"))</f>
        <v/>
      </c>
      <c r="K208" s="54">
        <f>IF(H208="","",H208-AVERAGEIFS(H$4:H$503,$C$4:$C$503,$C208,$E$4:$E$503,"N"))</f>
        <v/>
      </c>
    </row>
    <row r="209">
      <c r="A209" s="46" t="inlineStr">
        <is>
          <t>GRMN</t>
        </is>
      </c>
      <c r="B209" s="46" t="inlineStr">
        <is>
          <t>Garmin</t>
        </is>
      </c>
      <c r="C209" s="46" t="inlineStr">
        <is>
          <t>Consumer Discretionary</t>
        </is>
      </c>
      <c r="D209" s="46" t="inlineStr">
        <is>
          <t>Schaffhausen, Switzerland</t>
        </is>
      </c>
      <c r="E209" s="46" t="inlineStr">
        <is>
          <t>Y</t>
        </is>
      </c>
      <c r="F209" s="71" t="n"/>
      <c r="G209" s="71" t="n"/>
      <c r="H209" s="71" t="n"/>
      <c r="I209" s="54">
        <f>IF(F209="","",F209-AVERAGEIFS(F$4:F$503,$C$4:$C$503,$C209,$E$4:$E$503,"N"))</f>
        <v/>
      </c>
      <c r="J209" s="54">
        <f>IF(G209="","",G209-AVERAGEIFS(G$4:G$503,$C$4:$C$503,$C209,$E$4:$E$503,"N"))</f>
        <v/>
      </c>
      <c r="K209" s="54">
        <f>IF(H209="","",H209-AVERAGEIFS(H$4:H$503,$C$4:$C$503,$C209,$E$4:$E$503,"N"))</f>
        <v/>
      </c>
    </row>
    <row r="210">
      <c r="A210" s="46" t="inlineStr">
        <is>
          <t>IT</t>
        </is>
      </c>
      <c r="B210" s="46" t="inlineStr">
        <is>
          <t>Gartner</t>
        </is>
      </c>
      <c r="C210" s="46" t="inlineStr">
        <is>
          <t>Information Technology</t>
        </is>
      </c>
      <c r="D210" s="46" t="inlineStr">
        <is>
          <t>New York</t>
        </is>
      </c>
      <c r="E210" s="46" t="inlineStr">
        <is>
          <t>N</t>
        </is>
      </c>
      <c r="F210" s="71" t="n">
        <v>-0.46375</v>
      </c>
      <c r="G210" s="71" t="n">
        <v>0.38646</v>
      </c>
      <c r="H210" s="71" t="n">
        <v>-0.85021</v>
      </c>
      <c r="I210" s="54">
        <f>IF(F210="","",F210-AVERAGEIFS(F$4:F$503,$C$4:$C$503,$C210,$E$4:$E$503,"N"))</f>
        <v/>
      </c>
      <c r="J210" s="54">
        <f>IF(G210="","",G210-AVERAGEIFS(G$4:G$503,$C$4:$C$503,$C210,$E$4:$E$503,"N"))</f>
        <v/>
      </c>
      <c r="K210" s="54">
        <f>IF(H210="","",H210-AVERAGEIFS(H$4:H$503,$C$4:$C$503,$C210,$E$4:$E$503,"N"))</f>
        <v/>
      </c>
    </row>
    <row r="211">
      <c r="A211" s="46" t="inlineStr">
        <is>
          <t>GE</t>
        </is>
      </c>
      <c r="B211" s="46" t="inlineStr">
        <is>
          <t>GE Aerospace</t>
        </is>
      </c>
      <c r="C211" s="46" t="inlineStr">
        <is>
          <t>Industrials</t>
        </is>
      </c>
      <c r="D211" s="46" t="inlineStr">
        <is>
          <t>Cincinnati</t>
        </is>
      </c>
      <c r="E211" s="46" t="inlineStr">
        <is>
          <t>N</t>
        </is>
      </c>
      <c r="F211" s="71" t="n">
        <v>1.57643</v>
      </c>
      <c r="G211" s="71" t="n">
        <v>0.88953</v>
      </c>
      <c r="H211" s="71" t="n">
        <v>0.6869</v>
      </c>
      <c r="I211" s="54">
        <f>IF(F211="","",F211-AVERAGEIFS(F$4:F$503,$C$4:$C$503,$C211,$E$4:$E$503,"N"))</f>
        <v/>
      </c>
      <c r="J211" s="54">
        <f>IF(G211="","",G211-AVERAGEIFS(G$4:G$503,$C$4:$C$503,$C211,$E$4:$E$503,"N"))</f>
        <v/>
      </c>
      <c r="K211" s="54">
        <f>IF(H211="","",H211-AVERAGEIFS(H$4:H$503,$C$4:$C$503,$C211,$E$4:$E$503,"N"))</f>
        <v/>
      </c>
    </row>
    <row r="212">
      <c r="A212" s="46" t="inlineStr">
        <is>
          <t>GEHC</t>
        </is>
      </c>
      <c r="B212" s="46" t="inlineStr">
        <is>
          <t>GE HealthCare</t>
        </is>
      </c>
      <c r="C212" s="46" t="inlineStr">
        <is>
          <t>Health Care</t>
        </is>
      </c>
      <c r="D212" s="46" t="inlineStr">
        <is>
          <t>Chicago</t>
        </is>
      </c>
      <c r="E212" s="46" t="inlineStr">
        <is>
          <t>N</t>
        </is>
      </c>
      <c r="F212" s="71" t="n"/>
      <c r="G212" s="71" t="n"/>
      <c r="H212" s="71" t="n">
        <v>-0.22221</v>
      </c>
      <c r="I212" s="54">
        <f>IF(F212="","",F212-AVERAGEIFS(F$4:F$503,$C$4:$C$503,$C212,$E$4:$E$503,"N"))</f>
        <v/>
      </c>
      <c r="J212" s="54">
        <f>IF(G212="","",G212-AVERAGEIFS(G$4:G$503,$C$4:$C$503,$C212,$E$4:$E$503,"N"))</f>
        <v/>
      </c>
      <c r="K212" s="54">
        <f>IF(H212="","",H212-AVERAGEIFS(H$4:H$503,$C$4:$C$503,$C212,$E$4:$E$503,"N"))</f>
        <v/>
      </c>
    </row>
    <row r="213">
      <c r="A213" s="46" t="inlineStr">
        <is>
          <t>GEV</t>
        </is>
      </c>
      <c r="B213" s="46" t="inlineStr">
        <is>
          <t>GE Vernova</t>
        </is>
      </c>
      <c r="C213" s="46" t="inlineStr">
        <is>
          <t>Industrials</t>
        </is>
      </c>
      <c r="D213" s="46" t="inlineStr">
        <is>
          <t>Boston</t>
        </is>
      </c>
      <c r="E213" s="46" t="inlineStr">
        <is>
          <t>N</t>
        </is>
      </c>
      <c r="F213" s="71" t="n"/>
      <c r="G213" s="71" t="n"/>
      <c r="H213" s="71" t="n">
        <v>1.98392</v>
      </c>
      <c r="I213" s="54">
        <f>IF(F213="","",F213-AVERAGEIFS(F$4:F$503,$C$4:$C$503,$C213,$E$4:$E$503,"N"))</f>
        <v/>
      </c>
      <c r="J213" s="54">
        <f>IF(G213="","",G213-AVERAGEIFS(G$4:G$503,$C$4:$C$503,$C213,$E$4:$E$503,"N"))</f>
        <v/>
      </c>
      <c r="K213" s="54">
        <f>IF(H213="","",H213-AVERAGEIFS(H$4:H$503,$C$4:$C$503,$C213,$E$4:$E$503,"N"))</f>
        <v/>
      </c>
    </row>
    <row r="214">
      <c r="A214" s="46" t="inlineStr">
        <is>
          <t>GEN</t>
        </is>
      </c>
      <c r="B214" s="46" t="inlineStr">
        <is>
          <t>Gen Digital</t>
        </is>
      </c>
      <c r="C214" s="46" t="inlineStr">
        <is>
          <t>Information Technology</t>
        </is>
      </c>
      <c r="D214" s="46" t="inlineStr">
        <is>
          <t>Phoenix</t>
        </is>
      </c>
      <c r="E214" s="46" t="inlineStr">
        <is>
          <t>N</t>
        </is>
      </c>
      <c r="F214" s="71" t="n">
        <v>0.04286</v>
      </c>
      <c r="G214" s="71" t="n">
        <v>-0.15602</v>
      </c>
      <c r="H214" s="71" t="n">
        <v>0.19887</v>
      </c>
      <c r="I214" s="54">
        <f>IF(F214="","",F214-AVERAGEIFS(F$4:F$503,$C$4:$C$503,$C214,$E$4:$E$503,"N"))</f>
        <v/>
      </c>
      <c r="J214" s="54">
        <f>IF(G214="","",G214-AVERAGEIFS(G$4:G$503,$C$4:$C$503,$C214,$E$4:$E$503,"N"))</f>
        <v/>
      </c>
      <c r="K214" s="54">
        <f>IF(H214="","",H214-AVERAGEIFS(H$4:H$503,$C$4:$C$503,$C214,$E$4:$E$503,"N"))</f>
        <v/>
      </c>
    </row>
    <row r="215">
      <c r="A215" s="46" t="inlineStr">
        <is>
          <t>GNRC</t>
        </is>
      </c>
      <c r="B215" s="46" t="inlineStr">
        <is>
          <t>Generac</t>
        </is>
      </c>
      <c r="C215" s="46" t="inlineStr">
        <is>
          <t>Industrials</t>
        </is>
      </c>
      <c r="D215" s="46" t="inlineStr">
        <is>
          <t>Milwaukee</t>
        </is>
      </c>
      <c r="E215" s="46" t="inlineStr">
        <is>
          <t>N</t>
        </is>
      </c>
      <c r="F215" s="71" t="n">
        <v>-0.82498</v>
      </c>
      <c r="G215" s="71" t="n">
        <v>-1.24472</v>
      </c>
      <c r="H215" s="71" t="n">
        <v>0.42798</v>
      </c>
      <c r="I215" s="54">
        <f>IF(F215="","",F215-AVERAGEIFS(F$4:F$503,$C$4:$C$503,$C215,$E$4:$E$503,"N"))</f>
        <v/>
      </c>
      <c r="J215" s="54">
        <f>IF(G215="","",G215-AVERAGEIFS(G$4:G$503,$C$4:$C$503,$C215,$E$4:$E$503,"N"))</f>
        <v/>
      </c>
      <c r="K215" s="54">
        <f>IF(H215="","",H215-AVERAGEIFS(H$4:H$503,$C$4:$C$503,$C215,$E$4:$E$503,"N"))</f>
        <v/>
      </c>
    </row>
    <row r="216">
      <c r="A216" s="46" t="inlineStr">
        <is>
          <t>GD</t>
        </is>
      </c>
      <c r="B216" s="46" t="inlineStr">
        <is>
          <t>General Dynamics</t>
        </is>
      </c>
      <c r="C216" s="46" t="inlineStr">
        <is>
          <t>Industrials</t>
        </is>
      </c>
      <c r="D216" s="46" t="inlineStr">
        <is>
          <t>Washington DC</t>
        </is>
      </c>
      <c r="E216" s="46" t="inlineStr">
        <is>
          <t>N</t>
        </is>
      </c>
      <c r="F216" s="71" t="n">
        <v>0.57907</v>
      </c>
      <c r="G216" s="71" t="n">
        <v>0.37143</v>
      </c>
      <c r="H216" s="71" t="n">
        <v>0.20764</v>
      </c>
      <c r="I216" s="54">
        <f>IF(F216="","",F216-AVERAGEIFS(F$4:F$503,$C$4:$C$503,$C216,$E$4:$E$503,"N"))</f>
        <v/>
      </c>
      <c r="J216" s="54">
        <f>IF(G216="","",G216-AVERAGEIFS(G$4:G$503,$C$4:$C$503,$C216,$E$4:$E$503,"N"))</f>
        <v/>
      </c>
      <c r="K216" s="54">
        <f>IF(H216="","",H216-AVERAGEIFS(H$4:H$503,$C$4:$C$503,$C216,$E$4:$E$503,"N"))</f>
        <v/>
      </c>
    </row>
    <row r="217">
      <c r="A217" s="46" t="inlineStr">
        <is>
          <t>GIS</t>
        </is>
      </c>
      <c r="B217" s="46" t="inlineStr">
        <is>
          <t>General Mills</t>
        </is>
      </c>
      <c r="C217" s="46" t="inlineStr">
        <is>
          <t>Consumer Staples</t>
        </is>
      </c>
      <c r="D217" s="46" t="inlineStr">
        <is>
          <t>Minneapolis-St. Paul</t>
        </is>
      </c>
      <c r="E217" s="46" t="inlineStr">
        <is>
          <t>N</t>
        </is>
      </c>
      <c r="F217" s="71" t="n">
        <v>-0.4548</v>
      </c>
      <c r="G217" s="71" t="n">
        <v>0.16375</v>
      </c>
      <c r="H217" s="71" t="n">
        <v>-0.61855</v>
      </c>
      <c r="I217" s="54">
        <f>IF(F217="","",F217-AVERAGEIFS(F$4:F$503,$C$4:$C$503,$C217,$E$4:$E$503,"N"))</f>
        <v/>
      </c>
      <c r="J217" s="54">
        <f>IF(G217="","",G217-AVERAGEIFS(G$4:G$503,$C$4:$C$503,$C217,$E$4:$E$503,"N"))</f>
        <v/>
      </c>
      <c r="K217" s="54">
        <f>IF(H217="","",H217-AVERAGEIFS(H$4:H$503,$C$4:$C$503,$C217,$E$4:$E$503,"N"))</f>
        <v/>
      </c>
    </row>
    <row r="218">
      <c r="A218" s="46" t="inlineStr">
        <is>
          <t>GM</t>
        </is>
      </c>
      <c r="B218" s="46" t="inlineStr">
        <is>
          <t>General Motors</t>
        </is>
      </c>
      <c r="C218" s="46" t="inlineStr">
        <is>
          <t>Consumer Discretionary</t>
        </is>
      </c>
      <c r="D218" s="46" t="inlineStr">
        <is>
          <t>Detroit</t>
        </is>
      </c>
      <c r="E218" s="46" t="inlineStr">
        <is>
          <t>N</t>
        </is>
      </c>
      <c r="F218" s="71" t="n">
        <v>0.4014</v>
      </c>
      <c r="G218" s="71" t="n">
        <v>-0.28906</v>
      </c>
      <c r="H218" s="71" t="n">
        <v>0.69046</v>
      </c>
      <c r="I218" s="54">
        <f>IF(F218="","",F218-AVERAGEIFS(F$4:F$503,$C$4:$C$503,$C218,$E$4:$E$503,"N"))</f>
        <v/>
      </c>
      <c r="J218" s="54">
        <f>IF(G218="","",G218-AVERAGEIFS(G$4:G$503,$C$4:$C$503,$C218,$E$4:$E$503,"N"))</f>
        <v/>
      </c>
      <c r="K218" s="54">
        <f>IF(H218="","",H218-AVERAGEIFS(H$4:H$503,$C$4:$C$503,$C218,$E$4:$E$503,"N"))</f>
        <v/>
      </c>
    </row>
    <row r="219">
      <c r="A219" s="46" t="inlineStr">
        <is>
          <t>GPC</t>
        </is>
      </c>
      <c r="B219" s="46" t="inlineStr">
        <is>
          <t>Genuine Parts Company</t>
        </is>
      </c>
      <c r="C219" s="46" t="inlineStr">
        <is>
          <t>Consumer Discretionary</t>
        </is>
      </c>
      <c r="D219" s="46" t="inlineStr">
        <is>
          <t>Atlanta</t>
        </is>
      </c>
      <c r="E219" s="46" t="inlineStr">
        <is>
          <t>N</t>
        </is>
      </c>
      <c r="F219" s="71" t="n">
        <v>0.17891</v>
      </c>
      <c r="G219" s="71" t="n">
        <v>0.19087</v>
      </c>
      <c r="H219" s="71" t="n">
        <v>-0.01195</v>
      </c>
      <c r="I219" s="54">
        <f>IF(F219="","",F219-AVERAGEIFS(F$4:F$503,$C$4:$C$503,$C219,$E$4:$E$503,"N"))</f>
        <v/>
      </c>
      <c r="J219" s="54">
        <f>IF(G219="","",G219-AVERAGEIFS(G$4:G$503,$C$4:$C$503,$C219,$E$4:$E$503,"N"))</f>
        <v/>
      </c>
      <c r="K219" s="54">
        <f>IF(H219="","",H219-AVERAGEIFS(H$4:H$503,$C$4:$C$503,$C219,$E$4:$E$503,"N"))</f>
        <v/>
      </c>
    </row>
    <row r="220">
      <c r="A220" s="46" t="inlineStr">
        <is>
          <t>GILD</t>
        </is>
      </c>
      <c r="B220" s="46" t="inlineStr">
        <is>
          <t>Gilead Sciences</t>
        </is>
      </c>
      <c r="C220" s="46" t="inlineStr">
        <is>
          <t>Health Care</t>
        </is>
      </c>
      <c r="D220" s="46" t="inlineStr">
        <is>
          <t>SF Bay Area</t>
        </is>
      </c>
      <c r="E220" s="46" t="inlineStr">
        <is>
          <t>N</t>
        </is>
      </c>
      <c r="F220" s="71" t="n">
        <v>0.99799</v>
      </c>
      <c r="G220" s="71" t="n">
        <v>0.09808</v>
      </c>
      <c r="H220" s="71" t="n">
        <v>0.8999200000000001</v>
      </c>
      <c r="I220" s="54">
        <f>IF(F220="","",F220-AVERAGEIFS(F$4:F$503,$C$4:$C$503,$C220,$E$4:$E$503,"N"))</f>
        <v/>
      </c>
      <c r="J220" s="54">
        <f>IF(G220="","",G220-AVERAGEIFS(G$4:G$503,$C$4:$C$503,$C220,$E$4:$E$503,"N"))</f>
        <v/>
      </c>
      <c r="K220" s="54">
        <f>IF(H220="","",H220-AVERAGEIFS(H$4:H$503,$C$4:$C$503,$C220,$E$4:$E$503,"N"))</f>
        <v/>
      </c>
    </row>
    <row r="221">
      <c r="A221" s="46" t="inlineStr">
        <is>
          <t>GPN</t>
        </is>
      </c>
      <c r="B221" s="46" t="inlineStr">
        <is>
          <t>Global Payments</t>
        </is>
      </c>
      <c r="C221" s="46" t="inlineStr">
        <is>
          <t>Financials</t>
        </is>
      </c>
      <c r="D221" s="46" t="inlineStr">
        <is>
          <t>Atlanta</t>
        </is>
      </c>
      <c r="E221" s="46" t="inlineStr">
        <is>
          <t>N</t>
        </is>
      </c>
      <c r="F221" s="71" t="n">
        <v>-0.63568</v>
      </c>
      <c r="G221" s="71" t="n">
        <v>-0.24201</v>
      </c>
      <c r="H221" s="71" t="n">
        <v>-0.39367</v>
      </c>
      <c r="I221" s="54">
        <f>IF(F221="","",F221-AVERAGEIFS(F$4:F$503,$C$4:$C$503,$C221,$E$4:$E$503,"N"))</f>
        <v/>
      </c>
      <c r="J221" s="54">
        <f>IF(G221="","",G221-AVERAGEIFS(G$4:G$503,$C$4:$C$503,$C221,$E$4:$E$503,"N"))</f>
        <v/>
      </c>
      <c r="K221" s="54">
        <f>IF(H221="","",H221-AVERAGEIFS(H$4:H$503,$C$4:$C$503,$C221,$E$4:$E$503,"N"))</f>
        <v/>
      </c>
    </row>
    <row r="222">
      <c r="A222" s="46" t="inlineStr">
        <is>
          <t>GL</t>
        </is>
      </c>
      <c r="B222" s="46" t="inlineStr">
        <is>
          <t>Globe Life</t>
        </is>
      </c>
      <c r="C222" s="46" t="inlineStr">
        <is>
          <t>Financials</t>
        </is>
      </c>
      <c r="D222" s="46" t="inlineStr">
        <is>
          <t>Dallas-Fort Worth</t>
        </is>
      </c>
      <c r="E222" s="46" t="inlineStr">
        <is>
          <t>N</t>
        </is>
      </c>
      <c r="F222" s="71" t="n">
        <v>0.58283</v>
      </c>
      <c r="G222" s="71" t="n">
        <v>-0.46548</v>
      </c>
      <c r="H222" s="71" t="n">
        <v>1.04831</v>
      </c>
      <c r="I222" s="54">
        <f>IF(F222="","",F222-AVERAGEIFS(F$4:F$503,$C$4:$C$503,$C222,$E$4:$E$503,"N"))</f>
        <v/>
      </c>
      <c r="J222" s="54">
        <f>IF(G222="","",G222-AVERAGEIFS(G$4:G$503,$C$4:$C$503,$C222,$E$4:$E$503,"N"))</f>
        <v/>
      </c>
      <c r="K222" s="54">
        <f>IF(H222="","",H222-AVERAGEIFS(H$4:H$503,$C$4:$C$503,$C222,$E$4:$E$503,"N"))</f>
        <v/>
      </c>
    </row>
    <row r="223">
      <c r="A223" s="46" t="inlineStr">
        <is>
          <t>GDDY</t>
        </is>
      </c>
      <c r="B223" s="46" t="inlineStr">
        <is>
          <t>GoDaddy</t>
        </is>
      </c>
      <c r="C223" s="46" t="inlineStr">
        <is>
          <t>Information Technology</t>
        </is>
      </c>
      <c r="D223" s="46" t="inlineStr">
        <is>
          <t>Phoenix</t>
        </is>
      </c>
      <c r="E223" s="46" t="inlineStr">
        <is>
          <t>N</t>
        </is>
      </c>
      <c r="F223" s="71" t="n">
        <v>0.39273</v>
      </c>
      <c r="G223" s="71" t="n">
        <v>0.56872</v>
      </c>
      <c r="H223" s="71" t="n">
        <v>-0.176</v>
      </c>
      <c r="I223" s="54">
        <f>IF(F223="","",F223-AVERAGEIFS(F$4:F$503,$C$4:$C$503,$C223,$E$4:$E$503,"N"))</f>
        <v/>
      </c>
      <c r="J223" s="54">
        <f>IF(G223="","",G223-AVERAGEIFS(G$4:G$503,$C$4:$C$503,$C223,$E$4:$E$503,"N"))</f>
        <v/>
      </c>
      <c r="K223" s="54">
        <f>IF(H223="","",H223-AVERAGEIFS(H$4:H$503,$C$4:$C$503,$C223,$E$4:$E$503,"N"))</f>
        <v/>
      </c>
    </row>
    <row r="224">
      <c r="A224" s="46" t="inlineStr">
        <is>
          <t>GS</t>
        </is>
      </c>
      <c r="B224" s="46" t="inlineStr">
        <is>
          <t>Goldman Sachs</t>
        </is>
      </c>
      <c r="C224" s="46" t="inlineStr">
        <is>
          <t>Financials</t>
        </is>
      </c>
      <c r="D224" s="46" t="inlineStr">
        <is>
          <t>New York</t>
        </is>
      </c>
      <c r="E224" s="46" t="inlineStr">
        <is>
          <t>N</t>
        </is>
      </c>
      <c r="F224" s="71" t="n">
        <v>0.89312</v>
      </c>
      <c r="G224" s="71" t="n">
        <v>0.04663</v>
      </c>
      <c r="H224" s="71" t="n">
        <v>0.84649</v>
      </c>
      <c r="I224" s="54">
        <f>IF(F224="","",F224-AVERAGEIFS(F$4:F$503,$C$4:$C$503,$C224,$E$4:$E$503,"N"))</f>
        <v/>
      </c>
      <c r="J224" s="54">
        <f>IF(G224="","",G224-AVERAGEIFS(G$4:G$503,$C$4:$C$503,$C224,$E$4:$E$503,"N"))</f>
        <v/>
      </c>
      <c r="K224" s="54">
        <f>IF(H224="","",H224-AVERAGEIFS(H$4:H$503,$C$4:$C$503,$C224,$E$4:$E$503,"N"))</f>
        <v/>
      </c>
    </row>
    <row r="225">
      <c r="A225" s="46" t="inlineStr">
        <is>
          <t>HAL</t>
        </is>
      </c>
      <c r="B225" s="46" t="inlineStr">
        <is>
          <t>Halliburton</t>
        </is>
      </c>
      <c r="C225" s="46" t="inlineStr">
        <is>
          <t>Energy</t>
        </is>
      </c>
      <c r="D225" s="46" t="inlineStr">
        <is>
          <t>Houston</t>
        </is>
      </c>
      <c r="E225" s="46" t="inlineStr">
        <is>
          <t>N</t>
        </is>
      </c>
      <c r="F225" s="71" t="n">
        <v>0.33045</v>
      </c>
      <c r="G225" s="71" t="n">
        <v>0.42911</v>
      </c>
      <c r="H225" s="71" t="n">
        <v>-0.09865</v>
      </c>
      <c r="I225" s="54">
        <f>IF(F225="","",F225-AVERAGEIFS(F$4:F$503,$C$4:$C$503,$C225,$E$4:$E$503,"N"))</f>
        <v/>
      </c>
      <c r="J225" s="54">
        <f>IF(G225="","",G225-AVERAGEIFS(G$4:G$503,$C$4:$C$503,$C225,$E$4:$E$503,"N"))</f>
        <v/>
      </c>
      <c r="K225" s="54">
        <f>IF(H225="","",H225-AVERAGEIFS(H$4:H$503,$C$4:$C$503,$C225,$E$4:$E$503,"N"))</f>
        <v/>
      </c>
    </row>
    <row r="226">
      <c r="A226" s="46" t="inlineStr">
        <is>
          <t>HIG</t>
        </is>
      </c>
      <c r="B226" s="46" t="inlineStr">
        <is>
          <t>Hartford (The)</t>
        </is>
      </c>
      <c r="C226" s="46" t="inlineStr">
        <is>
          <t>Financials</t>
        </is>
      </c>
      <c r="D226" s="46" t="inlineStr">
        <is>
          <t>Hartford</t>
        </is>
      </c>
      <c r="E226" s="46" t="inlineStr">
        <is>
          <t>N</t>
        </is>
      </c>
      <c r="F226" s="71" t="n">
        <v>0.70373</v>
      </c>
      <c r="G226" s="71" t="n">
        <v>0.36048</v>
      </c>
      <c r="H226" s="71" t="n">
        <v>0.34325</v>
      </c>
      <c r="I226" s="54">
        <f>IF(F226="","",F226-AVERAGEIFS(F$4:F$503,$C$4:$C$503,$C226,$E$4:$E$503,"N"))</f>
        <v/>
      </c>
      <c r="J226" s="54">
        <f>IF(G226="","",G226-AVERAGEIFS(G$4:G$503,$C$4:$C$503,$C226,$E$4:$E$503,"N"))</f>
        <v/>
      </c>
      <c r="K226" s="54">
        <f>IF(H226="","",H226-AVERAGEIFS(H$4:H$503,$C$4:$C$503,$C226,$E$4:$E$503,"N"))</f>
        <v/>
      </c>
    </row>
    <row r="227">
      <c r="A227" s="46" t="inlineStr">
        <is>
          <t>HAS</t>
        </is>
      </c>
      <c r="B227" s="46" t="inlineStr">
        <is>
          <t>Hasbro</t>
        </is>
      </c>
      <c r="C227" s="46" t="inlineStr">
        <is>
          <t>Consumer Discretionary</t>
        </is>
      </c>
      <c r="D227" s="46" t="inlineStr">
        <is>
          <t>Providence</t>
        </is>
      </c>
      <c r="E227" s="46" t="inlineStr">
        <is>
          <t>N</t>
        </is>
      </c>
      <c r="F227" s="71" t="n">
        <v>0.23314</v>
      </c>
      <c r="G227" s="71" t="n">
        <v>-0.41236</v>
      </c>
      <c r="H227" s="71" t="n">
        <v>0.6455</v>
      </c>
      <c r="I227" s="54">
        <f>IF(F227="","",F227-AVERAGEIFS(F$4:F$503,$C$4:$C$503,$C227,$E$4:$E$503,"N"))</f>
        <v/>
      </c>
      <c r="J227" s="54">
        <f>IF(G227="","",G227-AVERAGEIFS(G$4:G$503,$C$4:$C$503,$C227,$E$4:$E$503,"N"))</f>
        <v/>
      </c>
      <c r="K227" s="54">
        <f>IF(H227="","",H227-AVERAGEIFS(H$4:H$503,$C$4:$C$503,$C227,$E$4:$E$503,"N"))</f>
        <v/>
      </c>
    </row>
    <row r="228">
      <c r="A228" s="46" t="inlineStr">
        <is>
          <t>HCA</t>
        </is>
      </c>
      <c r="B228" s="46" t="inlineStr">
        <is>
          <t>HCA Healthcare</t>
        </is>
      </c>
      <c r="C228" s="46" t="inlineStr">
        <is>
          <t>Health Care</t>
        </is>
      </c>
      <c r="D228" s="46" t="inlineStr">
        <is>
          <t>Nashville</t>
        </is>
      </c>
      <c r="E228" s="46" t="inlineStr">
        <is>
          <t>N</t>
        </is>
      </c>
      <c r="F228" s="71" t="n">
        <v>0.68666</v>
      </c>
      <c r="G228" s="71" t="n">
        <v>0.2635</v>
      </c>
      <c r="H228" s="71" t="n">
        <v>0.42316</v>
      </c>
      <c r="I228" s="54">
        <f>IF(F228="","",F228-AVERAGEIFS(F$4:F$503,$C$4:$C$503,$C228,$E$4:$E$503,"N"))</f>
        <v/>
      </c>
      <c r="J228" s="54">
        <f>IF(G228="","",G228-AVERAGEIFS(G$4:G$503,$C$4:$C$503,$C228,$E$4:$E$503,"N"))</f>
        <v/>
      </c>
      <c r="K228" s="54">
        <f>IF(H228="","",H228-AVERAGEIFS(H$4:H$503,$C$4:$C$503,$C228,$E$4:$E$503,"N"))</f>
        <v/>
      </c>
    </row>
    <row r="229">
      <c r="A229" s="46" t="inlineStr">
        <is>
          <t>DOC</t>
        </is>
      </c>
      <c r="B229" s="46" t="inlineStr">
        <is>
          <t>Healthpeak Properties</t>
        </is>
      </c>
      <c r="C229" s="46" t="inlineStr">
        <is>
          <t>Real Estate</t>
        </is>
      </c>
      <c r="D229" s="46" t="inlineStr">
        <is>
          <t>Denver</t>
        </is>
      </c>
      <c r="E229" s="46" t="inlineStr">
        <is>
          <t>N</t>
        </is>
      </c>
      <c r="F229" s="71" t="n">
        <v>-0.32968</v>
      </c>
      <c r="G229" s="71" t="n">
        <v>-0.5394099999999999</v>
      </c>
      <c r="H229" s="71" t="n">
        <v>0.20973</v>
      </c>
      <c r="I229" s="54">
        <f>IF(F229="","",F229-AVERAGEIFS(F$4:F$503,$C$4:$C$503,$C229,$E$4:$E$503,"N"))</f>
        <v/>
      </c>
      <c r="J229" s="54">
        <f>IF(G229="","",G229-AVERAGEIFS(G$4:G$503,$C$4:$C$503,$C229,$E$4:$E$503,"N"))</f>
        <v/>
      </c>
      <c r="K229" s="54">
        <f>IF(H229="","",H229-AVERAGEIFS(H$4:H$503,$C$4:$C$503,$C229,$E$4:$E$503,"N"))</f>
        <v/>
      </c>
    </row>
    <row r="230">
      <c r="A230" s="46" t="inlineStr">
        <is>
          <t>HSIC</t>
        </is>
      </c>
      <c r="B230" s="46" t="inlineStr">
        <is>
          <t>Henry Schein</t>
        </is>
      </c>
      <c r="C230" s="46" t="inlineStr">
        <is>
          <t>Health Care</t>
        </is>
      </c>
      <c r="D230" s="46" t="inlineStr">
        <is>
          <t>New York</t>
        </is>
      </c>
      <c r="E230" s="46" t="inlineStr">
        <is>
          <t>N</t>
        </is>
      </c>
      <c r="F230" s="71" t="n">
        <v>0.09970999999999999</v>
      </c>
      <c r="G230" s="71" t="n">
        <v>-0.08373</v>
      </c>
      <c r="H230" s="71" t="n">
        <v>0.18344</v>
      </c>
      <c r="I230" s="54">
        <f>IF(F230="","",F230-AVERAGEIFS(F$4:F$503,$C$4:$C$503,$C230,$E$4:$E$503,"N"))</f>
        <v/>
      </c>
      <c r="J230" s="54">
        <f>IF(G230="","",G230-AVERAGEIFS(G$4:G$503,$C$4:$C$503,$C230,$E$4:$E$503,"N"))</f>
        <v/>
      </c>
      <c r="K230" s="54">
        <f>IF(H230="","",H230-AVERAGEIFS(H$4:H$503,$C$4:$C$503,$C230,$E$4:$E$503,"N"))</f>
        <v/>
      </c>
    </row>
    <row r="231">
      <c r="A231" s="46" t="inlineStr">
        <is>
          <t>HSY</t>
        </is>
      </c>
      <c r="B231" s="46" t="inlineStr">
        <is>
          <t>Hershey Company (The)</t>
        </is>
      </c>
      <c r="C231" s="46" t="inlineStr">
        <is>
          <t>Consumer Staples</t>
        </is>
      </c>
      <c r="D231" s="46" t="inlineStr">
        <is>
          <t>Hershey, Pennsylvania</t>
        </is>
      </c>
      <c r="E231" s="46" t="inlineStr">
        <is>
          <t>N</t>
        </is>
      </c>
      <c r="F231" s="71" t="n">
        <v>0.03658</v>
      </c>
      <c r="G231" s="71" t="n">
        <v>0.07034</v>
      </c>
      <c r="H231" s="71" t="n">
        <v>-0.03376</v>
      </c>
      <c r="I231" s="54">
        <f>IF(F231="","",F231-AVERAGEIFS(F$4:F$503,$C$4:$C$503,$C231,$E$4:$E$503,"N"))</f>
        <v/>
      </c>
      <c r="J231" s="54">
        <f>IF(G231="","",G231-AVERAGEIFS(G$4:G$503,$C$4:$C$503,$C231,$E$4:$E$503,"N"))</f>
        <v/>
      </c>
      <c r="K231" s="54">
        <f>IF(H231="","",H231-AVERAGEIFS(H$4:H$503,$C$4:$C$503,$C231,$E$4:$E$503,"N"))</f>
        <v/>
      </c>
    </row>
    <row r="232">
      <c r="A232" s="46" t="inlineStr">
        <is>
          <t>HPE</t>
        </is>
      </c>
      <c r="B232" s="46" t="inlineStr">
        <is>
          <t>Hewlett Packard Enterprise</t>
        </is>
      </c>
      <c r="C232" s="46" t="inlineStr">
        <is>
          <t>Information Technology</t>
        </is>
      </c>
      <c r="D232" s="46" t="inlineStr">
        <is>
          <t>Houston</t>
        </is>
      </c>
      <c r="E232" s="46" t="inlineStr">
        <is>
          <t>N</t>
        </is>
      </c>
      <c r="F232" s="71" t="n">
        <v>1.5625</v>
      </c>
      <c r="G232" s="71" t="n">
        <v>0.20117</v>
      </c>
      <c r="H232" s="71" t="n">
        <v>1.36133</v>
      </c>
      <c r="I232" s="54">
        <f>IF(F232="","",F232-AVERAGEIFS(F$4:F$503,$C$4:$C$503,$C232,$E$4:$E$503,"N"))</f>
        <v/>
      </c>
      <c r="J232" s="54">
        <f>IF(G232="","",G232-AVERAGEIFS(G$4:G$503,$C$4:$C$503,$C232,$E$4:$E$503,"N"))</f>
        <v/>
      </c>
      <c r="K232" s="54">
        <f>IF(H232="","",H232-AVERAGEIFS(H$4:H$503,$C$4:$C$503,$C232,$E$4:$E$503,"N"))</f>
        <v/>
      </c>
    </row>
    <row r="233">
      <c r="A233" s="46" t="inlineStr">
        <is>
          <t>HLT</t>
        </is>
      </c>
      <c r="B233" s="46" t="inlineStr">
        <is>
          <t>Hilton Worldwide</t>
        </is>
      </c>
      <c r="C233" s="46" t="inlineStr">
        <is>
          <t>Consumer Discretionary</t>
        </is>
      </c>
      <c r="D233" s="46" t="inlineStr">
        <is>
          <t>Washington DC</t>
        </is>
      </c>
      <c r="E233" s="46" t="inlineStr">
        <is>
          <t>N</t>
        </is>
      </c>
      <c r="F233" s="71" t="n">
        <v>0.83345</v>
      </c>
      <c r="G233" s="71" t="n">
        <v>0.34547</v>
      </c>
      <c r="H233" s="71" t="n">
        <v>0.48797</v>
      </c>
      <c r="I233" s="54">
        <f>IF(F233="","",F233-AVERAGEIFS(F$4:F$503,$C$4:$C$503,$C233,$E$4:$E$503,"N"))</f>
        <v/>
      </c>
      <c r="J233" s="54">
        <f>IF(G233="","",G233-AVERAGEIFS(G$4:G$503,$C$4:$C$503,$C233,$E$4:$E$503,"N"))</f>
        <v/>
      </c>
      <c r="K233" s="54">
        <f>IF(H233="","",H233-AVERAGEIFS(H$4:H$503,$C$4:$C$503,$C233,$E$4:$E$503,"N"))</f>
        <v/>
      </c>
    </row>
    <row r="234">
      <c r="A234" s="46" t="inlineStr">
        <is>
          <t>HD</t>
        </is>
      </c>
      <c r="B234" s="46" t="inlineStr">
        <is>
          <t>Home Depot (The)</t>
        </is>
      </c>
      <c r="C234" s="46" t="inlineStr">
        <is>
          <t>Consumer Discretionary</t>
        </is>
      </c>
      <c r="D234" s="46" t="inlineStr">
        <is>
          <t>Atlanta</t>
        </is>
      </c>
      <c r="E234" s="46" t="inlineStr">
        <is>
          <t>N</t>
        </is>
      </c>
      <c r="F234" s="71" t="n">
        <v>-0.04368</v>
      </c>
      <c r="G234" s="71" t="n">
        <v>0.0169</v>
      </c>
      <c r="H234" s="71" t="n">
        <v>-0.06058</v>
      </c>
      <c r="I234" s="54">
        <f>IF(F234="","",F234-AVERAGEIFS(F$4:F$503,$C$4:$C$503,$C234,$E$4:$E$503,"N"))</f>
        <v/>
      </c>
      <c r="J234" s="54">
        <f>IF(G234="","",G234-AVERAGEIFS(G$4:G$503,$C$4:$C$503,$C234,$E$4:$E$503,"N"))</f>
        <v/>
      </c>
      <c r="K234" s="54">
        <f>IF(H234="","",H234-AVERAGEIFS(H$4:H$503,$C$4:$C$503,$C234,$E$4:$E$503,"N"))</f>
        <v/>
      </c>
    </row>
    <row r="235">
      <c r="A235" s="46" t="inlineStr">
        <is>
          <t>HONA</t>
        </is>
      </c>
      <c r="B235" s="46" t="inlineStr">
        <is>
          <t>Honeywell Aerospace</t>
        </is>
      </c>
      <c r="C235" s="46" t="inlineStr">
        <is>
          <t>Industrials</t>
        </is>
      </c>
      <c r="D235" s="46" t="inlineStr">
        <is>
          <t>Phoenix</t>
        </is>
      </c>
      <c r="E235" s="46" t="inlineStr">
        <is>
          <t>N</t>
        </is>
      </c>
      <c r="F235" s="71" t="n"/>
      <c r="G235" s="71" t="n"/>
      <c r="H235" s="71" t="n"/>
      <c r="I235" s="54">
        <f>IF(F235="","",F235-AVERAGEIFS(F$4:F$503,$C$4:$C$503,$C235,$E$4:$E$503,"N"))</f>
        <v/>
      </c>
      <c r="J235" s="54">
        <f>IF(G235="","",G235-AVERAGEIFS(G$4:G$503,$C$4:$C$503,$C235,$E$4:$E$503,"N"))</f>
        <v/>
      </c>
      <c r="K235" s="54">
        <f>IF(H235="","",H235-AVERAGEIFS(H$4:H$503,$C$4:$C$503,$C235,$E$4:$E$503,"N"))</f>
        <v/>
      </c>
    </row>
    <row r="236">
      <c r="A236" s="46" t="inlineStr">
        <is>
          <t>HON</t>
        </is>
      </c>
      <c r="B236" s="46" t="inlineStr">
        <is>
          <t>Honeywell Technologies</t>
        </is>
      </c>
      <c r="C236" s="46" t="inlineStr">
        <is>
          <t>Industrials</t>
        </is>
      </c>
      <c r="D236" s="46" t="inlineStr">
        <is>
          <t>Charlotte</t>
        </is>
      </c>
      <c r="E236" s="46" t="inlineStr">
        <is>
          <t>N</t>
        </is>
      </c>
      <c r="F236" s="71" t="n">
        <v>0.05315</v>
      </c>
      <c r="G236" s="71" t="n">
        <v>-0.09397999999999999</v>
      </c>
      <c r="H236" s="71" t="n">
        <v>0.14713</v>
      </c>
      <c r="I236" s="54">
        <f>IF(F236="","",F236-AVERAGEIFS(F$4:F$503,$C$4:$C$503,$C236,$E$4:$E$503,"N"))</f>
        <v/>
      </c>
      <c r="J236" s="54">
        <f>IF(G236="","",G236-AVERAGEIFS(G$4:G$503,$C$4:$C$503,$C236,$E$4:$E$503,"N"))</f>
        <v/>
      </c>
      <c r="K236" s="54">
        <f>IF(H236="","",H236-AVERAGEIFS(H$4:H$503,$C$4:$C$503,$C236,$E$4:$E$503,"N"))</f>
        <v/>
      </c>
    </row>
    <row r="237">
      <c r="A237" s="46" t="inlineStr">
        <is>
          <t>HRL</t>
        </is>
      </c>
      <c r="B237" s="46" t="inlineStr">
        <is>
          <t>Hormel Foods</t>
        </is>
      </c>
      <c r="C237" s="46" t="inlineStr">
        <is>
          <t>Consumer Staples</t>
        </is>
      </c>
      <c r="D237" s="46" t="inlineStr">
        <is>
          <t>Austin, Minnesota</t>
        </is>
      </c>
      <c r="E237" s="46" t="inlineStr">
        <is>
          <t>N</t>
        </is>
      </c>
      <c r="F237" s="71" t="n">
        <v>-0.58696</v>
      </c>
      <c r="G237" s="71" t="n">
        <v>-0.16598</v>
      </c>
      <c r="H237" s="71" t="n">
        <v>-0.42099</v>
      </c>
      <c r="I237" s="54">
        <f>IF(F237="","",F237-AVERAGEIFS(F$4:F$503,$C$4:$C$503,$C237,$E$4:$E$503,"N"))</f>
        <v/>
      </c>
      <c r="J237" s="54">
        <f>IF(G237="","",G237-AVERAGEIFS(G$4:G$503,$C$4:$C$503,$C237,$E$4:$E$503,"N"))</f>
        <v/>
      </c>
      <c r="K237" s="54">
        <f>IF(H237="","",H237-AVERAGEIFS(H$4:H$503,$C$4:$C$503,$C237,$E$4:$E$503,"N"))</f>
        <v/>
      </c>
    </row>
    <row r="238">
      <c r="A238" s="46" t="inlineStr">
        <is>
          <t>HST</t>
        </is>
      </c>
      <c r="B238" s="46" t="inlineStr">
        <is>
          <t>Host Hotels &amp; Resorts</t>
        </is>
      </c>
      <c r="C238" s="46" t="inlineStr">
        <is>
          <t>Real Estate</t>
        </is>
      </c>
      <c r="D238" s="46" t="inlineStr">
        <is>
          <t>Washington DC</t>
        </is>
      </c>
      <c r="E238" s="46" t="inlineStr">
        <is>
          <t>N</t>
        </is>
      </c>
      <c r="F238" s="71" t="n">
        <v>0.5599</v>
      </c>
      <c r="G238" s="71" t="n">
        <v>0.2219</v>
      </c>
      <c r="H238" s="71" t="n">
        <v>0.338</v>
      </c>
      <c r="I238" s="54">
        <f>IF(F238="","",F238-AVERAGEIFS(F$4:F$503,$C$4:$C$503,$C238,$E$4:$E$503,"N"))</f>
        <v/>
      </c>
      <c r="J238" s="54">
        <f>IF(G238="","",G238-AVERAGEIFS(G$4:G$503,$C$4:$C$503,$C238,$E$4:$E$503,"N"))</f>
        <v/>
      </c>
      <c r="K238" s="54">
        <f>IF(H238="","",H238-AVERAGEIFS(H$4:H$503,$C$4:$C$503,$C238,$E$4:$E$503,"N"))</f>
        <v/>
      </c>
    </row>
    <row r="239">
      <c r="A239" s="46" t="inlineStr">
        <is>
          <t>HWM</t>
        </is>
      </c>
      <c r="B239" s="46" t="inlineStr">
        <is>
          <t>Howmet Aerospace</t>
        </is>
      </c>
      <c r="C239" s="46" t="inlineStr">
        <is>
          <t>Industrials</t>
        </is>
      </c>
      <c r="D239" s="46" t="inlineStr">
        <is>
          <t>Pittsburgh</t>
        </is>
      </c>
      <c r="E239" s="46" t="inlineStr">
        <is>
          <t>N</t>
        </is>
      </c>
      <c r="F239" s="71" t="n">
        <v>1.95224</v>
      </c>
      <c r="G239" s="71" t="n">
        <v>0.7227</v>
      </c>
      <c r="H239" s="71" t="n">
        <v>1.22954</v>
      </c>
      <c r="I239" s="54">
        <f>IF(F239="","",F239-AVERAGEIFS(F$4:F$503,$C$4:$C$503,$C239,$E$4:$E$503,"N"))</f>
        <v/>
      </c>
      <c r="J239" s="54">
        <f>IF(G239="","",G239-AVERAGEIFS(G$4:G$503,$C$4:$C$503,$C239,$E$4:$E$503,"N"))</f>
        <v/>
      </c>
      <c r="K239" s="54">
        <f>IF(H239="","",H239-AVERAGEIFS(H$4:H$503,$C$4:$C$503,$C239,$E$4:$E$503,"N"))</f>
        <v/>
      </c>
    </row>
    <row r="240">
      <c r="A240" s="46" t="inlineStr">
        <is>
          <t>HPQ</t>
        </is>
      </c>
      <c r="B240" s="46" t="inlineStr">
        <is>
          <t>HP Inc.</t>
        </is>
      </c>
      <c r="C240" s="46" t="inlineStr">
        <is>
          <t>Information Technology</t>
        </is>
      </c>
      <c r="D240" s="46" t="inlineStr">
        <is>
          <t>SF Bay Area</t>
        </is>
      </c>
      <c r="E240" s="46" t="inlineStr">
        <is>
          <t>N</t>
        </is>
      </c>
      <c r="F240" s="71" t="n">
        <v>0.26276</v>
      </c>
      <c r="G240" s="71" t="n">
        <v>0.06558</v>
      </c>
      <c r="H240" s="71" t="n">
        <v>0.19718</v>
      </c>
      <c r="I240" s="54">
        <f>IF(F240="","",F240-AVERAGEIFS(F$4:F$503,$C$4:$C$503,$C240,$E$4:$E$503,"N"))</f>
        <v/>
      </c>
      <c r="J240" s="54">
        <f>IF(G240="","",G240-AVERAGEIFS(G$4:G$503,$C$4:$C$503,$C240,$E$4:$E$503,"N"))</f>
        <v/>
      </c>
      <c r="K240" s="54">
        <f>IF(H240="","",H240-AVERAGEIFS(H$4:H$503,$C$4:$C$503,$C240,$E$4:$E$503,"N"))</f>
        <v/>
      </c>
    </row>
    <row r="241">
      <c r="A241" s="46" t="inlineStr">
        <is>
          <t>HUBB</t>
        </is>
      </c>
      <c r="B241" s="46" t="inlineStr">
        <is>
          <t>Hubbell Incorporated</t>
        </is>
      </c>
      <c r="C241" s="46" t="inlineStr">
        <is>
          <t>Industrials</t>
        </is>
      </c>
      <c r="D241" s="46" t="inlineStr">
        <is>
          <t>New York</t>
        </is>
      </c>
      <c r="E241" s="46" t="inlineStr">
        <is>
          <t>N</t>
        </is>
      </c>
      <c r="F241" s="71" t="n">
        <v>0.99839</v>
      </c>
      <c r="G241" s="71" t="n">
        <v>0.78953</v>
      </c>
      <c r="H241" s="71" t="n">
        <v>0.20886</v>
      </c>
      <c r="I241" s="54">
        <f>IF(F241="","",F241-AVERAGEIFS(F$4:F$503,$C$4:$C$503,$C241,$E$4:$E$503,"N"))</f>
        <v/>
      </c>
      <c r="J241" s="54">
        <f>IF(G241="","",G241-AVERAGEIFS(G$4:G$503,$C$4:$C$503,$C241,$E$4:$E$503,"N"))</f>
        <v/>
      </c>
      <c r="K241" s="54">
        <f>IF(H241="","",H241-AVERAGEIFS(H$4:H$503,$C$4:$C$503,$C241,$E$4:$E$503,"N"))</f>
        <v/>
      </c>
    </row>
    <row r="242">
      <c r="A242" s="46" t="inlineStr">
        <is>
          <t>HUM</t>
        </is>
      </c>
      <c r="B242" s="46" t="inlineStr">
        <is>
          <t>Humana</t>
        </is>
      </c>
      <c r="C242" s="46" t="inlineStr">
        <is>
          <t>Health Care</t>
        </is>
      </c>
      <c r="D242" s="46" t="inlineStr">
        <is>
          <t>Louisville, Kentucky</t>
        </is>
      </c>
      <c r="E242" s="46" t="inlineStr">
        <is>
          <t>N</t>
        </is>
      </c>
      <c r="F242" s="71" t="n">
        <v>0.01692</v>
      </c>
      <c r="G242" s="71" t="n">
        <v>-0.31026</v>
      </c>
      <c r="H242" s="71" t="n">
        <v>0.32718</v>
      </c>
      <c r="I242" s="54">
        <f>IF(F242="","",F242-AVERAGEIFS(F$4:F$503,$C$4:$C$503,$C242,$E$4:$E$503,"N"))</f>
        <v/>
      </c>
      <c r="J242" s="54">
        <f>IF(G242="","",G242-AVERAGEIFS(G$4:G$503,$C$4:$C$503,$C242,$E$4:$E$503,"N"))</f>
        <v/>
      </c>
      <c r="K242" s="54">
        <f>IF(H242="","",H242-AVERAGEIFS(H$4:H$503,$C$4:$C$503,$C242,$E$4:$E$503,"N"))</f>
        <v/>
      </c>
    </row>
    <row r="243">
      <c r="A243" s="46" t="inlineStr">
        <is>
          <t>HBAN</t>
        </is>
      </c>
      <c r="B243" s="46" t="inlineStr">
        <is>
          <t>Huntington Bancshares</t>
        </is>
      </c>
      <c r="C243" s="46" t="inlineStr">
        <is>
          <t>Financials</t>
        </is>
      </c>
      <c r="D243" s="46" t="inlineStr">
        <is>
          <t>Columbus OH</t>
        </is>
      </c>
      <c r="E243" s="46" t="inlineStr">
        <is>
          <t>N</t>
        </is>
      </c>
      <c r="F243" s="71" t="n">
        <v>0.15502</v>
      </c>
      <c r="G243" s="71" t="n">
        <v>-0.09114</v>
      </c>
      <c r="H243" s="71" t="n">
        <v>0.24616</v>
      </c>
      <c r="I243" s="54">
        <f>IF(F243="","",F243-AVERAGEIFS(F$4:F$503,$C$4:$C$503,$C243,$E$4:$E$503,"N"))</f>
        <v/>
      </c>
      <c r="J243" s="54">
        <f>IF(G243="","",G243-AVERAGEIFS(G$4:G$503,$C$4:$C$503,$C243,$E$4:$E$503,"N"))</f>
        <v/>
      </c>
      <c r="K243" s="54">
        <f>IF(H243="","",H243-AVERAGEIFS(H$4:H$503,$C$4:$C$503,$C243,$E$4:$E$503,"N"))</f>
        <v/>
      </c>
    </row>
    <row r="244">
      <c r="A244" s="46" t="inlineStr">
        <is>
          <t>HII</t>
        </is>
      </c>
      <c r="B244" s="46" t="inlineStr">
        <is>
          <t>Huntington Ingalls Industries</t>
        </is>
      </c>
      <c r="C244" s="46" t="inlineStr">
        <is>
          <t>Industrials</t>
        </is>
      </c>
      <c r="D244" s="46" t="inlineStr">
        <is>
          <t>Hampton Roads</t>
        </is>
      </c>
      <c r="E244" s="46" t="inlineStr">
        <is>
          <t>N</t>
        </is>
      </c>
      <c r="F244" s="71" t="n">
        <v>0.33625</v>
      </c>
      <c r="G244" s="71" t="n">
        <v>0.31961</v>
      </c>
      <c r="H244" s="71" t="n">
        <v>0.01664</v>
      </c>
      <c r="I244" s="54">
        <f>IF(F244="","",F244-AVERAGEIFS(F$4:F$503,$C$4:$C$503,$C244,$E$4:$E$503,"N"))</f>
        <v/>
      </c>
      <c r="J244" s="54">
        <f>IF(G244="","",G244-AVERAGEIFS(G$4:G$503,$C$4:$C$503,$C244,$E$4:$E$503,"N"))</f>
        <v/>
      </c>
      <c r="K244" s="54">
        <f>IF(H244="","",H244-AVERAGEIFS(H$4:H$503,$C$4:$C$503,$C244,$E$4:$E$503,"N"))</f>
        <v/>
      </c>
    </row>
    <row r="245">
      <c r="A245" s="46" t="inlineStr">
        <is>
          <t>IBM</t>
        </is>
      </c>
      <c r="B245" s="46" t="inlineStr">
        <is>
          <t>IBM</t>
        </is>
      </c>
      <c r="C245" s="46" t="inlineStr">
        <is>
          <t>Information Technology</t>
        </is>
      </c>
      <c r="D245" s="46" t="inlineStr">
        <is>
          <t>New York</t>
        </is>
      </c>
      <c r="E245" s="46" t="inlineStr">
        <is>
          <t>N</t>
        </is>
      </c>
      <c r="F245" s="71" t="n">
        <v>0.69107</v>
      </c>
      <c r="G245" s="71" t="n">
        <v>0.40372</v>
      </c>
      <c r="H245" s="71" t="n">
        <v>0.28736</v>
      </c>
      <c r="I245" s="54">
        <f>IF(F245="","",F245-AVERAGEIFS(F$4:F$503,$C$4:$C$503,$C245,$E$4:$E$503,"N"))</f>
        <v/>
      </c>
      <c r="J245" s="54">
        <f>IF(G245="","",G245-AVERAGEIFS(G$4:G$503,$C$4:$C$503,$C245,$E$4:$E$503,"N"))</f>
        <v/>
      </c>
      <c r="K245" s="54">
        <f>IF(H245="","",H245-AVERAGEIFS(H$4:H$503,$C$4:$C$503,$C245,$E$4:$E$503,"N"))</f>
        <v/>
      </c>
    </row>
    <row r="246">
      <c r="A246" s="46" t="inlineStr">
        <is>
          <t>IEX</t>
        </is>
      </c>
      <c r="B246" s="46" t="inlineStr">
        <is>
          <t>IDEX Corporation</t>
        </is>
      </c>
      <c r="C246" s="46" t="inlineStr">
        <is>
          <t>Industrials</t>
        </is>
      </c>
      <c r="D246" s="46" t="inlineStr">
        <is>
          <t>Chicago</t>
        </is>
      </c>
      <c r="E246" s="46" t="inlineStr">
        <is>
          <t>N</t>
        </is>
      </c>
      <c r="F246" s="71" t="n">
        <v>0.1766</v>
      </c>
      <c r="G246" s="71" t="n">
        <v>0.09805999999999999</v>
      </c>
      <c r="H246" s="71" t="n">
        <v>0.07854</v>
      </c>
      <c r="I246" s="54">
        <f>IF(F246="","",F246-AVERAGEIFS(F$4:F$503,$C$4:$C$503,$C246,$E$4:$E$503,"N"))</f>
        <v/>
      </c>
      <c r="J246" s="54">
        <f>IF(G246="","",G246-AVERAGEIFS(G$4:G$503,$C$4:$C$503,$C246,$E$4:$E$503,"N"))</f>
        <v/>
      </c>
      <c r="K246" s="54">
        <f>IF(H246="","",H246-AVERAGEIFS(H$4:H$503,$C$4:$C$503,$C246,$E$4:$E$503,"N"))</f>
        <v/>
      </c>
    </row>
    <row r="247">
      <c r="A247" s="46" t="inlineStr">
        <is>
          <t>IDXX</t>
        </is>
      </c>
      <c r="B247" s="46" t="inlineStr">
        <is>
          <t>Idexx Laboratories</t>
        </is>
      </c>
      <c r="C247" s="46" t="inlineStr">
        <is>
          <t>Health Care</t>
        </is>
      </c>
      <c r="D247" s="46" t="inlineStr">
        <is>
          <t>Westbrook, Maine</t>
        </is>
      </c>
      <c r="E247" s="46" t="inlineStr">
        <is>
          <t>N</t>
        </is>
      </c>
      <c r="F247" s="71" t="n">
        <v>-0.18285</v>
      </c>
      <c r="G247" s="71" t="n">
        <v>-0.26033</v>
      </c>
      <c r="H247" s="71" t="n">
        <v>0.07747999999999999</v>
      </c>
      <c r="I247" s="54">
        <f>IF(F247="","",F247-AVERAGEIFS(F$4:F$503,$C$4:$C$503,$C247,$E$4:$E$503,"N"))</f>
        <v/>
      </c>
      <c r="J247" s="54">
        <f>IF(G247="","",G247-AVERAGEIFS(G$4:G$503,$C$4:$C$503,$C247,$E$4:$E$503,"N"))</f>
        <v/>
      </c>
      <c r="K247" s="54">
        <f>IF(H247="","",H247-AVERAGEIFS(H$4:H$503,$C$4:$C$503,$C247,$E$4:$E$503,"N"))</f>
        <v/>
      </c>
    </row>
    <row r="248">
      <c r="A248" s="46" t="inlineStr">
        <is>
          <t>ITW</t>
        </is>
      </c>
      <c r="B248" s="46" t="inlineStr">
        <is>
          <t>Illinois Tool Works</t>
        </is>
      </c>
      <c r="C248" s="46" t="inlineStr">
        <is>
          <t>Industrials</t>
        </is>
      </c>
      <c r="D248" s="46" t="inlineStr">
        <is>
          <t>Chicago</t>
        </is>
      </c>
      <c r="E248" s="46" t="inlineStr">
        <is>
          <t>N</t>
        </is>
      </c>
      <c r="F248" s="71" t="n">
        <v>0.3059</v>
      </c>
      <c r="G248" s="71" t="n">
        <v>0.17462</v>
      </c>
      <c r="H248" s="71" t="n">
        <v>0.13128</v>
      </c>
      <c r="I248" s="54">
        <f>IF(F248="","",F248-AVERAGEIFS(F$4:F$503,$C$4:$C$503,$C248,$E$4:$E$503,"N"))</f>
        <v/>
      </c>
      <c r="J248" s="54">
        <f>IF(G248="","",G248-AVERAGEIFS(G$4:G$503,$C$4:$C$503,$C248,$E$4:$E$503,"N"))</f>
        <v/>
      </c>
      <c r="K248" s="54">
        <f>IF(H248="","",H248-AVERAGEIFS(H$4:H$503,$C$4:$C$503,$C248,$E$4:$E$503,"N"))</f>
        <v/>
      </c>
    </row>
    <row r="249">
      <c r="A249" s="46" t="inlineStr">
        <is>
          <t>ILMN</t>
        </is>
      </c>
      <c r="B249" s="46" t="inlineStr">
        <is>
          <t>Illumina, Inc.</t>
        </is>
      </c>
      <c r="C249" s="46" t="inlineStr">
        <is>
          <t>Health Care</t>
        </is>
      </c>
      <c r="D249" s="46" t="inlineStr">
        <is>
          <t>San Diego, California</t>
        </is>
      </c>
      <c r="E249" s="46" t="inlineStr">
        <is>
          <t>N</t>
        </is>
      </c>
      <c r="F249" s="71" t="n">
        <v>-0.38345</v>
      </c>
      <c r="G249" s="71" t="n">
        <v>-1.24472</v>
      </c>
      <c r="H249" s="71" t="n">
        <v>0.86448</v>
      </c>
      <c r="I249" s="54">
        <f>IF(F249="","",F249-AVERAGEIFS(F$4:F$503,$C$4:$C$503,$C249,$E$4:$E$503,"N"))</f>
        <v/>
      </c>
      <c r="J249" s="54">
        <f>IF(G249="","",G249-AVERAGEIFS(G$4:G$503,$C$4:$C$503,$C249,$E$4:$E$503,"N"))</f>
        <v/>
      </c>
      <c r="K249" s="54">
        <f>IF(H249="","",H249-AVERAGEIFS(H$4:H$503,$C$4:$C$503,$C249,$E$4:$E$503,"N"))</f>
        <v/>
      </c>
    </row>
    <row r="250">
      <c r="A250" s="46" t="inlineStr">
        <is>
          <t>INCY</t>
        </is>
      </c>
      <c r="B250" s="46" t="inlineStr">
        <is>
          <t>Incyte</t>
        </is>
      </c>
      <c r="C250" s="46" t="inlineStr">
        <is>
          <t>Health Care</t>
        </is>
      </c>
      <c r="D250" s="46" t="inlineStr">
        <is>
          <t>Wilmington, Delaware</t>
        </is>
      </c>
      <c r="E250" s="46" t="inlineStr">
        <is>
          <t>N</t>
        </is>
      </c>
      <c r="F250" s="71" t="n">
        <v>0.53169</v>
      </c>
      <c r="G250" s="71" t="n">
        <v>-0.20853</v>
      </c>
      <c r="H250" s="71" t="n">
        <v>0.74022</v>
      </c>
      <c r="I250" s="54">
        <f>IF(F250="","",F250-AVERAGEIFS(F$4:F$503,$C$4:$C$503,$C250,$E$4:$E$503,"N"))</f>
        <v/>
      </c>
      <c r="J250" s="54">
        <f>IF(G250="","",G250-AVERAGEIFS(G$4:G$503,$C$4:$C$503,$C250,$E$4:$E$503,"N"))</f>
        <v/>
      </c>
      <c r="K250" s="54">
        <f>IF(H250="","",H250-AVERAGEIFS(H$4:H$503,$C$4:$C$503,$C250,$E$4:$E$503,"N"))</f>
        <v/>
      </c>
    </row>
    <row r="251">
      <c r="A251" s="46" t="inlineStr">
        <is>
          <t>IR</t>
        </is>
      </c>
      <c r="B251" s="46" t="inlineStr">
        <is>
          <t>Ingersoll Rand</t>
        </is>
      </c>
      <c r="C251" s="46" t="inlineStr">
        <is>
          <t>Industrials</t>
        </is>
      </c>
      <c r="D251" s="46" t="inlineStr">
        <is>
          <t>Charlotte</t>
        </is>
      </c>
      <c r="E251" s="46" t="inlineStr">
        <is>
          <t>N</t>
        </is>
      </c>
      <c r="F251" s="71" t="n">
        <v>0.40076</v>
      </c>
      <c r="G251" s="71" t="n">
        <v>0.55201</v>
      </c>
      <c r="H251" s="71" t="n">
        <v>-0.15124</v>
      </c>
      <c r="I251" s="54">
        <f>IF(F251="","",F251-AVERAGEIFS(F$4:F$503,$C$4:$C$503,$C251,$E$4:$E$503,"N"))</f>
        <v/>
      </c>
      <c r="J251" s="54">
        <f>IF(G251="","",G251-AVERAGEIFS(G$4:G$503,$C$4:$C$503,$C251,$E$4:$E$503,"N"))</f>
        <v/>
      </c>
      <c r="K251" s="54">
        <f>IF(H251="","",H251-AVERAGEIFS(H$4:H$503,$C$4:$C$503,$C251,$E$4:$E$503,"N"))</f>
        <v/>
      </c>
    </row>
    <row r="252">
      <c r="A252" s="46" t="inlineStr">
        <is>
          <t>PODD</t>
        </is>
      </c>
      <c r="B252" s="46" t="inlineStr">
        <is>
          <t>Insulet Corporation</t>
        </is>
      </c>
      <c r="C252" s="46" t="inlineStr">
        <is>
          <t>Health Care</t>
        </is>
      </c>
      <c r="D252" s="46" t="inlineStr">
        <is>
          <t>Boston</t>
        </is>
      </c>
      <c r="E252" s="46" t="inlineStr">
        <is>
          <t>N</t>
        </is>
      </c>
      <c r="F252" s="71" t="n">
        <v>-0.8081</v>
      </c>
      <c r="G252" s="71" t="n">
        <v>-0.5538</v>
      </c>
      <c r="H252" s="71" t="n">
        <v>-0.2543</v>
      </c>
      <c r="I252" s="54">
        <f>IF(F252="","",F252-AVERAGEIFS(F$4:F$503,$C$4:$C$503,$C252,$E$4:$E$503,"N"))</f>
        <v/>
      </c>
      <c r="J252" s="54">
        <f>IF(G252="","",G252-AVERAGEIFS(G$4:G$503,$C$4:$C$503,$C252,$E$4:$E$503,"N"))</f>
        <v/>
      </c>
      <c r="K252" s="54">
        <f>IF(H252="","",H252-AVERAGEIFS(H$4:H$503,$C$4:$C$503,$C252,$E$4:$E$503,"N"))</f>
        <v/>
      </c>
    </row>
    <row r="253">
      <c r="A253" s="46" t="inlineStr">
        <is>
          <t>INTC</t>
        </is>
      </c>
      <c r="B253" s="46" t="inlineStr">
        <is>
          <t>Intel</t>
        </is>
      </c>
      <c r="C253" s="46" t="inlineStr">
        <is>
          <t>Information Technology</t>
        </is>
      </c>
      <c r="D253" s="46" t="inlineStr">
        <is>
          <t>SF Bay Area</t>
        </is>
      </c>
      <c r="E253" s="46" t="inlineStr">
        <is>
          <t>N</t>
        </is>
      </c>
      <c r="F253" s="71" t="n">
        <v>0.67095</v>
      </c>
      <c r="G253" s="71" t="n">
        <v>-0.3349</v>
      </c>
      <c r="H253" s="71" t="n">
        <v>1.00585</v>
      </c>
      <c r="I253" s="54">
        <f>IF(F253="","",F253-AVERAGEIFS(F$4:F$503,$C$4:$C$503,$C253,$E$4:$E$503,"N"))</f>
        <v/>
      </c>
      <c r="J253" s="54">
        <f>IF(G253="","",G253-AVERAGEIFS(G$4:G$503,$C$4:$C$503,$C253,$E$4:$E$503,"N"))</f>
        <v/>
      </c>
      <c r="K253" s="54">
        <f>IF(H253="","",H253-AVERAGEIFS(H$4:H$503,$C$4:$C$503,$C253,$E$4:$E$503,"N"))</f>
        <v/>
      </c>
    </row>
    <row r="254">
      <c r="A254" s="46" t="inlineStr">
        <is>
          <t>IBKR</t>
        </is>
      </c>
      <c r="B254" s="46" t="inlineStr">
        <is>
          <t>Interactive Brokers</t>
        </is>
      </c>
      <c r="C254" s="46" t="inlineStr">
        <is>
          <t>Financials</t>
        </is>
      </c>
      <c r="D254" s="46" t="inlineStr">
        <is>
          <t>New York</t>
        </is>
      </c>
      <c r="E254" s="46" t="inlineStr">
        <is>
          <t>N</t>
        </is>
      </c>
      <c r="F254" s="71" t="n">
        <v>1.58141</v>
      </c>
      <c r="G254" s="71" t="n">
        <v>0.42561</v>
      </c>
      <c r="H254" s="71" t="n">
        <v>1.1558</v>
      </c>
      <c r="I254" s="54">
        <f>IF(F254="","",F254-AVERAGEIFS(F$4:F$503,$C$4:$C$503,$C254,$E$4:$E$503,"N"))</f>
        <v/>
      </c>
      <c r="J254" s="54">
        <f>IF(G254="","",G254-AVERAGEIFS(G$4:G$503,$C$4:$C$503,$C254,$E$4:$E$503,"N"))</f>
        <v/>
      </c>
      <c r="K254" s="54">
        <f>IF(H254="","",H254-AVERAGEIFS(H$4:H$503,$C$4:$C$503,$C254,$E$4:$E$503,"N"))</f>
        <v/>
      </c>
    </row>
    <row r="255">
      <c r="A255" s="46" t="inlineStr">
        <is>
          <t>ICE</t>
        </is>
      </c>
      <c r="B255" s="46" t="inlineStr">
        <is>
          <t>Intercontinental Exchange</t>
        </is>
      </c>
      <c r="C255" s="46" t="inlineStr">
        <is>
          <t>Financials</t>
        </is>
      </c>
      <c r="D255" s="46" t="inlineStr">
        <is>
          <t>Atlanta</t>
        </is>
      </c>
      <c r="E255" s="46" t="inlineStr">
        <is>
          <t>N</t>
        </is>
      </c>
      <c r="F255" s="71" t="n">
        <v>0.24714</v>
      </c>
      <c r="G255" s="71" t="n">
        <v>0.03925</v>
      </c>
      <c r="H255" s="71" t="n">
        <v>0.20789</v>
      </c>
      <c r="I255" s="54">
        <f>IF(F255="","",F255-AVERAGEIFS(F$4:F$503,$C$4:$C$503,$C255,$E$4:$E$503,"N"))</f>
        <v/>
      </c>
      <c r="J255" s="54">
        <f>IF(G255="","",G255-AVERAGEIFS(G$4:G$503,$C$4:$C$503,$C255,$E$4:$E$503,"N"))</f>
        <v/>
      </c>
      <c r="K255" s="54">
        <f>IF(H255="","",H255-AVERAGEIFS(H$4:H$503,$C$4:$C$503,$C255,$E$4:$E$503,"N"))</f>
        <v/>
      </c>
    </row>
    <row r="256">
      <c r="A256" s="46" t="inlineStr">
        <is>
          <t>IFF</t>
        </is>
      </c>
      <c r="B256" s="46" t="inlineStr">
        <is>
          <t>International Flavors &amp; Fragrances</t>
        </is>
      </c>
      <c r="C256" s="46" t="inlineStr">
        <is>
          <t>Materials</t>
        </is>
      </c>
      <c r="D256" s="46" t="inlineStr">
        <is>
          <t>New York</t>
        </is>
      </c>
      <c r="E256" s="46" t="inlineStr">
        <is>
          <t>N</t>
        </is>
      </c>
      <c r="F256" s="71" t="n">
        <v>-0.36603</v>
      </c>
      <c r="G256" s="71" t="n">
        <v>-0.49476</v>
      </c>
      <c r="H256" s="71" t="n">
        <v>0.12872</v>
      </c>
      <c r="I256" s="54">
        <f>IF(F256="","",F256-AVERAGEIFS(F$4:F$503,$C$4:$C$503,$C256,$E$4:$E$503,"N"))</f>
        <v/>
      </c>
      <c r="J256" s="54">
        <f>IF(G256="","",G256-AVERAGEIFS(G$4:G$503,$C$4:$C$503,$C256,$E$4:$E$503,"N"))</f>
        <v/>
      </c>
      <c r="K256" s="54">
        <f>IF(H256="","",H256-AVERAGEIFS(H$4:H$503,$C$4:$C$503,$C256,$E$4:$E$503,"N"))</f>
        <v/>
      </c>
    </row>
    <row r="257">
      <c r="A257" s="46" t="inlineStr">
        <is>
          <t>IP</t>
        </is>
      </c>
      <c r="B257" s="46" t="inlineStr">
        <is>
          <t>International Paper</t>
        </is>
      </c>
      <c r="C257" s="46" t="inlineStr">
        <is>
          <t>Materials</t>
        </is>
      </c>
      <c r="D257" s="46" t="inlineStr">
        <is>
          <t>Memphis, Tennessee</t>
        </is>
      </c>
      <c r="E257" s="46" t="inlineStr">
        <is>
          <t>N</t>
        </is>
      </c>
      <c r="F257" s="71" t="n">
        <v>-0.28802</v>
      </c>
      <c r="G257" s="71" t="n">
        <v>-0.27496</v>
      </c>
      <c r="H257" s="71" t="n">
        <v>-0.01307</v>
      </c>
      <c r="I257" s="54">
        <f>IF(F257="","",F257-AVERAGEIFS(F$4:F$503,$C$4:$C$503,$C257,$E$4:$E$503,"N"))</f>
        <v/>
      </c>
      <c r="J257" s="54">
        <f>IF(G257="","",G257-AVERAGEIFS(G$4:G$503,$C$4:$C$503,$C257,$E$4:$E$503,"N"))</f>
        <v/>
      </c>
      <c r="K257" s="54">
        <f>IF(H257="","",H257-AVERAGEIFS(H$4:H$503,$C$4:$C$503,$C257,$E$4:$E$503,"N"))</f>
        <v/>
      </c>
    </row>
    <row r="258">
      <c r="A258" s="46" t="inlineStr">
        <is>
          <t>INTU</t>
        </is>
      </c>
      <c r="B258" s="46" t="inlineStr">
        <is>
          <t>Intuit</t>
        </is>
      </c>
      <c r="C258" s="46" t="inlineStr">
        <is>
          <t>Information Technology</t>
        </is>
      </c>
      <c r="D258" s="46" t="inlineStr">
        <is>
          <t>SF Bay Area</t>
        </is>
      </c>
      <c r="E258" s="46" t="inlineStr">
        <is>
          <t>N</t>
        </is>
      </c>
      <c r="F258" s="71" t="n">
        <v>-0.53596</v>
      </c>
      <c r="G258" s="71" t="n">
        <v>0.11831</v>
      </c>
      <c r="H258" s="71" t="n">
        <v>-0.65426</v>
      </c>
      <c r="I258" s="54">
        <f>IF(F258="","",F258-AVERAGEIFS(F$4:F$503,$C$4:$C$503,$C258,$E$4:$E$503,"N"))</f>
        <v/>
      </c>
      <c r="J258" s="54">
        <f>IF(G258="","",G258-AVERAGEIFS(G$4:G$503,$C$4:$C$503,$C258,$E$4:$E$503,"N"))</f>
        <v/>
      </c>
      <c r="K258" s="54">
        <f>IF(H258="","",H258-AVERAGEIFS(H$4:H$503,$C$4:$C$503,$C258,$E$4:$E$503,"N"))</f>
        <v/>
      </c>
    </row>
    <row r="259">
      <c r="A259" s="46" t="inlineStr">
        <is>
          <t>ISRG</t>
        </is>
      </c>
      <c r="B259" s="46" t="inlineStr">
        <is>
          <t>Intuitive Surgical</t>
        </is>
      </c>
      <c r="C259" s="46" t="inlineStr">
        <is>
          <t>Health Care</t>
        </is>
      </c>
      <c r="D259" s="46" t="inlineStr">
        <is>
          <t>SF Bay Area</t>
        </is>
      </c>
      <c r="E259" s="46" t="inlineStr">
        <is>
          <t>N</t>
        </is>
      </c>
      <c r="F259" s="71" t="n">
        <v>0.2372</v>
      </c>
      <c r="G259" s="71" t="n">
        <v>0.13272</v>
      </c>
      <c r="H259" s="71" t="n">
        <v>0.10448</v>
      </c>
      <c r="I259" s="54">
        <f>IF(F259="","",F259-AVERAGEIFS(F$4:F$503,$C$4:$C$503,$C259,$E$4:$E$503,"N"))</f>
        <v/>
      </c>
      <c r="J259" s="54">
        <f>IF(G259="","",G259-AVERAGEIFS(G$4:G$503,$C$4:$C$503,$C259,$E$4:$E$503,"N"))</f>
        <v/>
      </c>
      <c r="K259" s="54">
        <f>IF(H259="","",H259-AVERAGEIFS(H$4:H$503,$C$4:$C$503,$C259,$E$4:$E$503,"N"))</f>
        <v/>
      </c>
    </row>
    <row r="260">
      <c r="A260" s="46" t="inlineStr">
        <is>
          <t>IVZ</t>
        </is>
      </c>
      <c r="B260" s="46" t="inlineStr">
        <is>
          <t>Invesco</t>
        </is>
      </c>
      <c r="C260" s="46" t="inlineStr">
        <is>
          <t>Financials</t>
        </is>
      </c>
      <c r="D260" s="46" t="inlineStr">
        <is>
          <t>Atlanta</t>
        </is>
      </c>
      <c r="E260" s="46" t="inlineStr">
        <is>
          <t>N</t>
        </is>
      </c>
      <c r="F260" s="71" t="n">
        <v>0.31891</v>
      </c>
      <c r="G260" s="71" t="n">
        <v>-0.3931</v>
      </c>
      <c r="H260" s="71" t="n">
        <v>0.71202</v>
      </c>
      <c r="I260" s="54">
        <f>IF(F260="","",F260-AVERAGEIFS(F$4:F$503,$C$4:$C$503,$C260,$E$4:$E$503,"N"))</f>
        <v/>
      </c>
      <c r="J260" s="54">
        <f>IF(G260="","",G260-AVERAGEIFS(G$4:G$503,$C$4:$C$503,$C260,$E$4:$E$503,"N"))</f>
        <v/>
      </c>
      <c r="K260" s="54">
        <f>IF(H260="","",H260-AVERAGEIFS(H$4:H$503,$C$4:$C$503,$C260,$E$4:$E$503,"N"))</f>
        <v/>
      </c>
    </row>
    <row r="261">
      <c r="A261" s="46" t="inlineStr">
        <is>
          <t>INVH</t>
        </is>
      </c>
      <c r="B261" s="46" t="inlineStr">
        <is>
          <t>Invitation Homes</t>
        </is>
      </c>
      <c r="C261" s="46" t="inlineStr">
        <is>
          <t>Real Estate</t>
        </is>
      </c>
      <c r="D261" s="46" t="inlineStr">
        <is>
          <t>Dallas-Fort Worth</t>
        </is>
      </c>
      <c r="E261" s="46" t="inlineStr">
        <is>
          <t>N</t>
        </is>
      </c>
      <c r="F261" s="71" t="n">
        <v>-0.24224</v>
      </c>
      <c r="G261" s="71" t="n">
        <v>-0.11983</v>
      </c>
      <c r="H261" s="71" t="n">
        <v>-0.1224</v>
      </c>
      <c r="I261" s="54">
        <f>IF(F261="","",F261-AVERAGEIFS(F$4:F$503,$C$4:$C$503,$C261,$E$4:$E$503,"N"))</f>
        <v/>
      </c>
      <c r="J261" s="54">
        <f>IF(G261="","",G261-AVERAGEIFS(G$4:G$503,$C$4:$C$503,$C261,$E$4:$E$503,"N"))</f>
        <v/>
      </c>
      <c r="K261" s="54">
        <f>IF(H261="","",H261-AVERAGEIFS(H$4:H$503,$C$4:$C$503,$C261,$E$4:$E$503,"N"))</f>
        <v/>
      </c>
    </row>
    <row r="262">
      <c r="A262" s="46" t="inlineStr">
        <is>
          <t>IQV</t>
        </is>
      </c>
      <c r="B262" s="46" t="inlineStr">
        <is>
          <t>IQVIA</t>
        </is>
      </c>
      <c r="C262" s="46" t="inlineStr">
        <is>
          <t>Health Care</t>
        </is>
      </c>
      <c r="D262" s="46" t="inlineStr">
        <is>
          <t>Durham, North Carolina</t>
        </is>
      </c>
      <c r="E262" s="46" t="inlineStr">
        <is>
          <t>N</t>
        </is>
      </c>
      <c r="F262" s="71" t="n">
        <v>0.05153</v>
      </c>
      <c r="G262" s="71" t="n">
        <v>-0.08252</v>
      </c>
      <c r="H262" s="71" t="n">
        <v>0.13405</v>
      </c>
      <c r="I262" s="54">
        <f>IF(F262="","",F262-AVERAGEIFS(F$4:F$503,$C$4:$C$503,$C262,$E$4:$E$503,"N"))</f>
        <v/>
      </c>
      <c r="J262" s="54">
        <f>IF(G262="","",G262-AVERAGEIFS(G$4:G$503,$C$4:$C$503,$C262,$E$4:$E$503,"N"))</f>
        <v/>
      </c>
      <c r="K262" s="54">
        <f>IF(H262="","",H262-AVERAGEIFS(H$4:H$503,$C$4:$C$503,$C262,$E$4:$E$503,"N"))</f>
        <v/>
      </c>
    </row>
    <row r="263">
      <c r="A263" s="46" t="inlineStr">
        <is>
          <t>IRM</t>
        </is>
      </c>
      <c r="B263" s="46" t="inlineStr">
        <is>
          <t>Iron Mountain</t>
        </is>
      </c>
      <c r="C263" s="46" t="inlineStr">
        <is>
          <t>Real Estate</t>
        </is>
      </c>
      <c r="D263" s="46" t="inlineStr">
        <is>
          <t>Portsmouth, New Hampshire</t>
        </is>
      </c>
      <c r="E263" s="46" t="inlineStr">
        <is>
          <t>N</t>
        </is>
      </c>
      <c r="F263" s="71" t="n">
        <v>1.09367</v>
      </c>
      <c r="G263" s="71" t="n">
        <v>0.62096</v>
      </c>
      <c r="H263" s="71" t="n">
        <v>0.47271</v>
      </c>
      <c r="I263" s="54">
        <f>IF(F263="","",F263-AVERAGEIFS(F$4:F$503,$C$4:$C$503,$C263,$E$4:$E$503,"N"))</f>
        <v/>
      </c>
      <c r="J263" s="54">
        <f>IF(G263="","",G263-AVERAGEIFS(G$4:G$503,$C$4:$C$503,$C263,$E$4:$E$503,"N"))</f>
        <v/>
      </c>
      <c r="K263" s="54">
        <f>IF(H263="","",H263-AVERAGEIFS(H$4:H$503,$C$4:$C$503,$C263,$E$4:$E$503,"N"))</f>
        <v/>
      </c>
    </row>
    <row r="264">
      <c r="A264" s="46" t="inlineStr">
        <is>
          <t>JBHT</t>
        </is>
      </c>
      <c r="B264" s="46" t="inlineStr">
        <is>
          <t>J.B. Hunt</t>
        </is>
      </c>
      <c r="C264" s="46" t="inlineStr">
        <is>
          <t>Industrials</t>
        </is>
      </c>
      <c r="D264" s="46" t="inlineStr">
        <is>
          <t>Lowell, Arkansas</t>
        </is>
      </c>
      <c r="E264" s="46" t="inlineStr">
        <is>
          <t>N</t>
        </is>
      </c>
      <c r="F264" s="71" t="n">
        <v>0.24356</v>
      </c>
      <c r="G264" s="71" t="n">
        <v>-0.01894</v>
      </c>
      <c r="H264" s="71" t="n">
        <v>0.2625</v>
      </c>
      <c r="I264" s="54">
        <f>IF(F264="","",F264-AVERAGEIFS(F$4:F$503,$C$4:$C$503,$C264,$E$4:$E$503,"N"))</f>
        <v/>
      </c>
      <c r="J264" s="54">
        <f>IF(G264="","",G264-AVERAGEIFS(G$4:G$503,$C$4:$C$503,$C264,$E$4:$E$503,"N"))</f>
        <v/>
      </c>
      <c r="K264" s="54">
        <f>IF(H264="","",H264-AVERAGEIFS(H$4:H$503,$C$4:$C$503,$C264,$E$4:$E$503,"N"))</f>
        <v/>
      </c>
    </row>
    <row r="265">
      <c r="A265" s="46" t="inlineStr">
        <is>
          <t>JBL</t>
        </is>
      </c>
      <c r="B265" s="46" t="inlineStr">
        <is>
          <t>Jabil</t>
        </is>
      </c>
      <c r="C265" s="46" t="inlineStr">
        <is>
          <t>Information Technology</t>
        </is>
      </c>
      <c r="D265" s="46" t="inlineStr">
        <is>
          <t>Tampa Bay</t>
        </is>
      </c>
      <c r="E265" s="46" t="inlineStr">
        <is>
          <t>N</t>
        </is>
      </c>
      <c r="F265" s="71" t="n">
        <v>1.5653</v>
      </c>
      <c r="G265" s="71" t="n">
        <v>0.76059</v>
      </c>
      <c r="H265" s="71" t="n">
        <v>0.80471</v>
      </c>
      <c r="I265" s="54">
        <f>IF(F265="","",F265-AVERAGEIFS(F$4:F$503,$C$4:$C$503,$C265,$E$4:$E$503,"N"))</f>
        <v/>
      </c>
      <c r="J265" s="54">
        <f>IF(G265="","",G265-AVERAGEIFS(G$4:G$503,$C$4:$C$503,$C265,$E$4:$E$503,"N"))</f>
        <v/>
      </c>
      <c r="K265" s="54">
        <f>IF(H265="","",H265-AVERAGEIFS(H$4:H$503,$C$4:$C$503,$C265,$E$4:$E$503,"N"))</f>
        <v/>
      </c>
    </row>
    <row r="266">
      <c r="A266" s="46" t="inlineStr">
        <is>
          <t>JKHY</t>
        </is>
      </c>
      <c r="B266" s="46" t="inlineStr">
        <is>
          <t>Jack Henry &amp; Associates</t>
        </is>
      </c>
      <c r="C266" s="46" t="inlineStr">
        <is>
          <t>Financials</t>
        </is>
      </c>
      <c r="D266" s="46" t="inlineStr">
        <is>
          <t>Monett, Missouri</t>
        </is>
      </c>
      <c r="E266" s="46" t="inlineStr">
        <is>
          <t>N</t>
        </is>
      </c>
      <c r="F266" s="71" t="n">
        <v>-0.02617</v>
      </c>
      <c r="G266" s="71" t="n">
        <v>-0.00764</v>
      </c>
      <c r="H266" s="71" t="n">
        <v>-0.01853</v>
      </c>
      <c r="I266" s="54">
        <f>IF(F266="","",F266-AVERAGEIFS(F$4:F$503,$C$4:$C$503,$C266,$E$4:$E$503,"N"))</f>
        <v/>
      </c>
      <c r="J266" s="54">
        <f>IF(G266="","",G266-AVERAGEIFS(G$4:G$503,$C$4:$C$503,$C266,$E$4:$E$503,"N"))</f>
        <v/>
      </c>
      <c r="K266" s="54">
        <f>IF(H266="","",H266-AVERAGEIFS(H$4:H$503,$C$4:$C$503,$C266,$E$4:$E$503,"N"))</f>
        <v/>
      </c>
    </row>
    <row r="267">
      <c r="A267" s="46" t="inlineStr">
        <is>
          <t>J</t>
        </is>
      </c>
      <c r="B267" s="46" t="inlineStr">
        <is>
          <t>Jacobs Solutions</t>
        </is>
      </c>
      <c r="C267" s="46" t="inlineStr">
        <is>
          <t>Industrials</t>
        </is>
      </c>
      <c r="D267" s="46" t="inlineStr">
        <is>
          <t>Dallas-Fort Worth</t>
        </is>
      </c>
      <c r="E267" s="46" t="inlineStr">
        <is>
          <t>N</t>
        </is>
      </c>
      <c r="F267" s="71" t="n">
        <v>0.28988</v>
      </c>
      <c r="G267" s="71" t="n">
        <v>0.09697</v>
      </c>
      <c r="H267" s="71" t="n">
        <v>0.19291</v>
      </c>
      <c r="I267" s="54">
        <f>IF(F267="","",F267-AVERAGEIFS(F$4:F$503,$C$4:$C$503,$C267,$E$4:$E$503,"N"))</f>
        <v/>
      </c>
      <c r="J267" s="54">
        <f>IF(G267="","",G267-AVERAGEIFS(G$4:G$503,$C$4:$C$503,$C267,$E$4:$E$503,"N"))</f>
        <v/>
      </c>
      <c r="K267" s="54">
        <f>IF(H267="","",H267-AVERAGEIFS(H$4:H$503,$C$4:$C$503,$C267,$E$4:$E$503,"N"))</f>
        <v/>
      </c>
    </row>
    <row r="268">
      <c r="A268" s="46" t="inlineStr">
        <is>
          <t>JNJ</t>
        </is>
      </c>
      <c r="B268" s="46" t="inlineStr">
        <is>
          <t>Johnson &amp; Johnson</t>
        </is>
      </c>
      <c r="C268" s="46" t="inlineStr">
        <is>
          <t>Health Care</t>
        </is>
      </c>
      <c r="D268" s="46" t="inlineStr">
        <is>
          <t>New York</t>
        </is>
      </c>
      <c r="E268" s="46" t="inlineStr">
        <is>
          <t>N</t>
        </is>
      </c>
      <c r="F268" s="71" t="n">
        <v>0.59335</v>
      </c>
      <c r="G268" s="71" t="n">
        <v>-0.04041</v>
      </c>
      <c r="H268" s="71" t="n">
        <v>0.63376</v>
      </c>
      <c r="I268" s="54">
        <f>IF(F268="","",F268-AVERAGEIFS(F$4:F$503,$C$4:$C$503,$C268,$E$4:$E$503,"N"))</f>
        <v/>
      </c>
      <c r="J268" s="54">
        <f>IF(G268="","",G268-AVERAGEIFS(G$4:G$503,$C$4:$C$503,$C268,$E$4:$E$503,"N"))</f>
        <v/>
      </c>
      <c r="K268" s="54">
        <f>IF(H268="","",H268-AVERAGEIFS(H$4:H$503,$C$4:$C$503,$C268,$E$4:$E$503,"N"))</f>
        <v/>
      </c>
    </row>
    <row r="269">
      <c r="A269" s="46" t="inlineStr">
        <is>
          <t>JCI</t>
        </is>
      </c>
      <c r="B269" s="46" t="inlineStr">
        <is>
          <t>Johnson Controls</t>
        </is>
      </c>
      <c r="C269" s="46" t="inlineStr">
        <is>
          <t>Industrials</t>
        </is>
      </c>
      <c r="D269" s="46" t="inlineStr">
        <is>
          <t>Cork, Ireland</t>
        </is>
      </c>
      <c r="E269" s="46" t="inlineStr">
        <is>
          <t>Y</t>
        </is>
      </c>
      <c r="F269" s="71" t="n"/>
      <c r="G269" s="71" t="n"/>
      <c r="H269" s="71" t="n"/>
      <c r="I269" s="54">
        <f>IF(F269="","",F269-AVERAGEIFS(F$4:F$503,$C$4:$C$503,$C269,$E$4:$E$503,"N"))</f>
        <v/>
      </c>
      <c r="J269" s="54">
        <f>IF(G269="","",G269-AVERAGEIFS(G$4:G$503,$C$4:$C$503,$C269,$E$4:$E$503,"N"))</f>
        <v/>
      </c>
      <c r="K269" s="54">
        <f>IF(H269="","",H269-AVERAGEIFS(H$4:H$503,$C$4:$C$503,$C269,$E$4:$E$503,"N"))</f>
        <v/>
      </c>
    </row>
    <row r="270">
      <c r="A270" s="46" t="inlineStr">
        <is>
          <t>JPM</t>
        </is>
      </c>
      <c r="B270" s="46" t="inlineStr">
        <is>
          <t>JPMorgan Chase</t>
        </is>
      </c>
      <c r="C270" s="46" t="inlineStr">
        <is>
          <t>Financials</t>
        </is>
      </c>
      <c r="D270" s="46" t="inlineStr">
        <is>
          <t>New York</t>
        </is>
      </c>
      <c r="E270" s="46" t="inlineStr">
        <is>
          <t>N</t>
        </is>
      </c>
      <c r="F270" s="71" t="n">
        <v>0.82338</v>
      </c>
      <c r="G270" s="71" t="n">
        <v>0.15415</v>
      </c>
      <c r="H270" s="71" t="n">
        <v>0.66923</v>
      </c>
      <c r="I270" s="54">
        <f>IF(F270="","",F270-AVERAGEIFS(F$4:F$503,$C$4:$C$503,$C270,$E$4:$E$503,"N"))</f>
        <v/>
      </c>
      <c r="J270" s="54">
        <f>IF(G270="","",G270-AVERAGEIFS(G$4:G$503,$C$4:$C$503,$C270,$E$4:$E$503,"N"))</f>
        <v/>
      </c>
      <c r="K270" s="54">
        <f>IF(H270="","",H270-AVERAGEIFS(H$4:H$503,$C$4:$C$503,$C270,$E$4:$E$503,"N"))</f>
        <v/>
      </c>
    </row>
    <row r="271">
      <c r="A271" s="46" t="inlineStr">
        <is>
          <t>KVUE</t>
        </is>
      </c>
      <c r="B271" s="46" t="inlineStr">
        <is>
          <t>Kenvue</t>
        </is>
      </c>
      <c r="C271" s="46" t="inlineStr">
        <is>
          <t>Consumer Staples</t>
        </is>
      </c>
      <c r="D271" s="46" t="inlineStr">
        <is>
          <t>New York</t>
        </is>
      </c>
      <c r="E271" s="46" t="inlineStr">
        <is>
          <t>N</t>
        </is>
      </c>
      <c r="F271" s="71" t="n"/>
      <c r="G271" s="71" t="n"/>
      <c r="H271" s="71" t="n">
        <v>0.05657</v>
      </c>
      <c r="I271" s="54">
        <f>IF(F271="","",F271-AVERAGEIFS(F$4:F$503,$C$4:$C$503,$C271,$E$4:$E$503,"N"))</f>
        <v/>
      </c>
      <c r="J271" s="54">
        <f>IF(G271="","",G271-AVERAGEIFS(G$4:G$503,$C$4:$C$503,$C271,$E$4:$E$503,"N"))</f>
        <v/>
      </c>
      <c r="K271" s="54">
        <f>IF(H271="","",H271-AVERAGEIFS(H$4:H$503,$C$4:$C$503,$C271,$E$4:$E$503,"N"))</f>
        <v/>
      </c>
    </row>
    <row r="272">
      <c r="A272" s="46" t="inlineStr">
        <is>
          <t>KDP</t>
        </is>
      </c>
      <c r="B272" s="46" t="inlineStr">
        <is>
          <t>Keurig Dr Pepper</t>
        </is>
      </c>
      <c r="C272" s="46" t="inlineStr">
        <is>
          <t>Consumer Staples</t>
        </is>
      </c>
      <c r="D272" s="46" t="inlineStr">
        <is>
          <t>Boston</t>
        </is>
      </c>
      <c r="E272" s="46" t="inlineStr">
        <is>
          <t>N</t>
        </is>
      </c>
      <c r="F272" s="71" t="n">
        <v>0.06875000000000001</v>
      </c>
      <c r="G272" s="71" t="n">
        <v>-0.08942</v>
      </c>
      <c r="H272" s="71" t="n">
        <v>0.15817</v>
      </c>
      <c r="I272" s="54">
        <f>IF(F272="","",F272-AVERAGEIFS(F$4:F$503,$C$4:$C$503,$C272,$E$4:$E$503,"N"))</f>
        <v/>
      </c>
      <c r="J272" s="54">
        <f>IF(G272="","",G272-AVERAGEIFS(G$4:G$503,$C$4:$C$503,$C272,$E$4:$E$503,"N"))</f>
        <v/>
      </c>
      <c r="K272" s="54">
        <f>IF(H272="","",H272-AVERAGEIFS(H$4:H$503,$C$4:$C$503,$C272,$E$4:$E$503,"N"))</f>
        <v/>
      </c>
    </row>
    <row r="273">
      <c r="A273" s="46" t="inlineStr">
        <is>
          <t>KEY</t>
        </is>
      </c>
      <c r="B273" s="46" t="inlineStr">
        <is>
          <t>KeyCorp</t>
        </is>
      </c>
      <c r="C273" s="46" t="inlineStr">
        <is>
          <t>Financials</t>
        </is>
      </c>
      <c r="D273" s="46" t="inlineStr">
        <is>
          <t>Cleveland</t>
        </is>
      </c>
      <c r="E273" s="46" t="inlineStr">
        <is>
          <t>N</t>
        </is>
      </c>
      <c r="F273" s="71" t="n">
        <v>0.09234000000000001</v>
      </c>
      <c r="G273" s="71" t="n">
        <v>-0.35171</v>
      </c>
      <c r="H273" s="71" t="n">
        <v>0.44405</v>
      </c>
      <c r="I273" s="54">
        <f>IF(F273="","",F273-AVERAGEIFS(F$4:F$503,$C$4:$C$503,$C273,$E$4:$E$503,"N"))</f>
        <v/>
      </c>
      <c r="J273" s="54">
        <f>IF(G273="","",G273-AVERAGEIFS(G$4:G$503,$C$4:$C$503,$C273,$E$4:$E$503,"N"))</f>
        <v/>
      </c>
      <c r="K273" s="54">
        <f>IF(H273="","",H273-AVERAGEIFS(H$4:H$503,$C$4:$C$503,$C273,$E$4:$E$503,"N"))</f>
        <v/>
      </c>
    </row>
    <row r="274">
      <c r="A274" s="46" t="inlineStr">
        <is>
          <t>KEYS</t>
        </is>
      </c>
      <c r="B274" s="46" t="inlineStr">
        <is>
          <t>Keysight Technologies</t>
        </is>
      </c>
      <c r="C274" s="46" t="inlineStr">
        <is>
          <t>Information Technology</t>
        </is>
      </c>
      <c r="D274" s="46" t="inlineStr">
        <is>
          <t>Santa Rosa, California</t>
        </is>
      </c>
      <c r="E274" s="46" t="inlineStr">
        <is>
          <t>N</t>
        </is>
      </c>
      <c r="F274" s="71" t="n">
        <v>0.75129</v>
      </c>
      <c r="G274" s="71" t="n">
        <v>-0.10694</v>
      </c>
      <c r="H274" s="71" t="n">
        <v>0.85823</v>
      </c>
      <c r="I274" s="54">
        <f>IF(F274="","",F274-AVERAGEIFS(F$4:F$503,$C$4:$C$503,$C274,$E$4:$E$503,"N"))</f>
        <v/>
      </c>
      <c r="J274" s="54">
        <f>IF(G274="","",G274-AVERAGEIFS(G$4:G$503,$C$4:$C$503,$C274,$E$4:$E$503,"N"))</f>
        <v/>
      </c>
      <c r="K274" s="54">
        <f>IF(H274="","",H274-AVERAGEIFS(H$4:H$503,$C$4:$C$503,$C274,$E$4:$E$503,"N"))</f>
        <v/>
      </c>
    </row>
    <row r="275">
      <c r="A275" s="46" t="inlineStr">
        <is>
          <t>KMB</t>
        </is>
      </c>
      <c r="B275" s="46" t="inlineStr">
        <is>
          <t>Kimberly-Clark</t>
        </is>
      </c>
      <c r="C275" s="46" t="inlineStr">
        <is>
          <t>Consumer Staples</t>
        </is>
      </c>
      <c r="D275" s="46" t="inlineStr">
        <is>
          <t>Dallas-Fort Worth</t>
        </is>
      </c>
      <c r="E275" s="46" t="inlineStr">
        <is>
          <t>N</t>
        </is>
      </c>
      <c r="F275" s="71" t="n">
        <v>-0.09837</v>
      </c>
      <c r="G275" s="71" t="n">
        <v>0.02886</v>
      </c>
      <c r="H275" s="71" t="n">
        <v>-0.12724</v>
      </c>
      <c r="I275" s="54">
        <f>IF(F275="","",F275-AVERAGEIFS(F$4:F$503,$C$4:$C$503,$C275,$E$4:$E$503,"N"))</f>
        <v/>
      </c>
      <c r="J275" s="54">
        <f>IF(G275="","",G275-AVERAGEIFS(G$4:G$503,$C$4:$C$503,$C275,$E$4:$E$503,"N"))</f>
        <v/>
      </c>
      <c r="K275" s="54">
        <f>IF(H275="","",H275-AVERAGEIFS(H$4:H$503,$C$4:$C$503,$C275,$E$4:$E$503,"N"))</f>
        <v/>
      </c>
    </row>
    <row r="276">
      <c r="A276" s="46" t="inlineStr">
        <is>
          <t>KIM</t>
        </is>
      </c>
      <c r="B276" s="46" t="inlineStr">
        <is>
          <t>Kimco Realty</t>
        </is>
      </c>
      <c r="C276" s="46" t="inlineStr">
        <is>
          <t>Real Estate</t>
        </is>
      </c>
      <c r="D276" s="46" t="inlineStr">
        <is>
          <t>New York</t>
        </is>
      </c>
      <c r="E276" s="46" t="inlineStr">
        <is>
          <t>N</t>
        </is>
      </c>
      <c r="F276" s="71" t="n">
        <v>0.21849</v>
      </c>
      <c r="G276" s="71" t="n">
        <v>-0.1359</v>
      </c>
      <c r="H276" s="71" t="n">
        <v>0.35439</v>
      </c>
      <c r="I276" s="54">
        <f>IF(F276="","",F276-AVERAGEIFS(F$4:F$503,$C$4:$C$503,$C276,$E$4:$E$503,"N"))</f>
        <v/>
      </c>
      <c r="J276" s="54">
        <f>IF(G276="","",G276-AVERAGEIFS(G$4:G$503,$C$4:$C$503,$C276,$E$4:$E$503,"N"))</f>
        <v/>
      </c>
      <c r="K276" s="54">
        <f>IF(H276="","",H276-AVERAGEIFS(H$4:H$503,$C$4:$C$503,$C276,$E$4:$E$503,"N"))</f>
        <v/>
      </c>
    </row>
    <row r="277">
      <c r="A277" s="46" t="inlineStr">
        <is>
          <t>KMI</t>
        </is>
      </c>
      <c r="B277" s="46" t="inlineStr">
        <is>
          <t>Kinder Morgan</t>
        </is>
      </c>
      <c r="C277" s="46" t="inlineStr">
        <is>
          <t>Energy</t>
        </is>
      </c>
      <c r="D277" s="46" t="inlineStr">
        <is>
          <t>Houston</t>
        </is>
      </c>
      <c r="E277" s="46" t="inlineStr">
        <is>
          <t>N</t>
        </is>
      </c>
      <c r="F277" s="71" t="n">
        <v>0.86191</v>
      </c>
      <c r="G277" s="71" t="n">
        <v>0.11601</v>
      </c>
      <c r="H277" s="71" t="n">
        <v>0.7459</v>
      </c>
      <c r="I277" s="54">
        <f>IF(F277="","",F277-AVERAGEIFS(F$4:F$503,$C$4:$C$503,$C277,$E$4:$E$503,"N"))</f>
        <v/>
      </c>
      <c r="J277" s="54">
        <f>IF(G277="","",G277-AVERAGEIFS(G$4:G$503,$C$4:$C$503,$C277,$E$4:$E$503,"N"))</f>
        <v/>
      </c>
      <c r="K277" s="54">
        <f>IF(H277="","",H277-AVERAGEIFS(H$4:H$503,$C$4:$C$503,$C277,$E$4:$E$503,"N"))</f>
        <v/>
      </c>
    </row>
    <row r="278">
      <c r="A278" s="46" t="inlineStr">
        <is>
          <t>KKR</t>
        </is>
      </c>
      <c r="B278" s="46" t="inlineStr">
        <is>
          <t>KKR &amp; Co.</t>
        </is>
      </c>
      <c r="C278" s="46" t="inlineStr">
        <is>
          <t>Financials</t>
        </is>
      </c>
      <c r="D278" s="46" t="inlineStr">
        <is>
          <t>New York</t>
        </is>
      </c>
      <c r="E278" s="46" t="inlineStr">
        <is>
          <t>N</t>
        </is>
      </c>
      <c r="F278" s="71" t="n">
        <v>0.29883</v>
      </c>
      <c r="G278" s="71" t="n">
        <v>0.40064</v>
      </c>
      <c r="H278" s="71" t="n">
        <v>-0.10181</v>
      </c>
      <c r="I278" s="54">
        <f>IF(F278="","",F278-AVERAGEIFS(F$4:F$503,$C$4:$C$503,$C278,$E$4:$E$503,"N"))</f>
        <v/>
      </c>
      <c r="J278" s="54">
        <f>IF(G278="","",G278-AVERAGEIFS(G$4:G$503,$C$4:$C$503,$C278,$E$4:$E$503,"N"))</f>
        <v/>
      </c>
      <c r="K278" s="54">
        <f>IF(H278="","",H278-AVERAGEIFS(H$4:H$503,$C$4:$C$503,$C278,$E$4:$E$503,"N"))</f>
        <v/>
      </c>
    </row>
    <row r="279">
      <c r="A279" s="46" t="inlineStr">
        <is>
          <t>KLAC</t>
        </is>
      </c>
      <c r="B279" s="46" t="inlineStr">
        <is>
          <t>KLA Corporation</t>
        </is>
      </c>
      <c r="C279" s="46" t="inlineStr">
        <is>
          <t>Information Technology</t>
        </is>
      </c>
      <c r="D279" s="46" t="inlineStr">
        <is>
          <t>SF Bay Area</t>
        </is>
      </c>
      <c r="E279" s="46" t="inlineStr">
        <is>
          <t>N</t>
        </is>
      </c>
      <c r="F279" s="71" t="n">
        <v>1.74117</v>
      </c>
      <c r="G279" s="71" t="n">
        <v>0.77489</v>
      </c>
      <c r="H279" s="71" t="n">
        <v>0.96628</v>
      </c>
      <c r="I279" s="54">
        <f>IF(F279="","",F279-AVERAGEIFS(F$4:F$503,$C$4:$C$503,$C279,$E$4:$E$503,"N"))</f>
        <v/>
      </c>
      <c r="J279" s="54">
        <f>IF(G279="","",G279-AVERAGEIFS(G$4:G$503,$C$4:$C$503,$C279,$E$4:$E$503,"N"))</f>
        <v/>
      </c>
      <c r="K279" s="54">
        <f>IF(H279="","",H279-AVERAGEIFS(H$4:H$503,$C$4:$C$503,$C279,$E$4:$E$503,"N"))</f>
        <v/>
      </c>
    </row>
    <row r="280">
      <c r="A280" s="46" t="inlineStr">
        <is>
          <t>KHC</t>
        </is>
      </c>
      <c r="B280" s="46" t="inlineStr">
        <is>
          <t>Kraft Heinz</t>
        </is>
      </c>
      <c r="C280" s="46" t="inlineStr">
        <is>
          <t>Consumer Staples</t>
        </is>
      </c>
      <c r="D280" s="46" t="inlineStr">
        <is>
          <t>Chicago</t>
        </is>
      </c>
      <c r="E280" s="46" t="inlineStr">
        <is>
          <t>N</t>
        </is>
      </c>
      <c r="F280" s="71" t="n">
        <v>-0.23558</v>
      </c>
      <c r="G280" s="71" t="n">
        <v>0.09762999999999999</v>
      </c>
      <c r="H280" s="71" t="n">
        <v>-0.33321</v>
      </c>
      <c r="I280" s="54">
        <f>IF(F280="","",F280-AVERAGEIFS(F$4:F$503,$C$4:$C$503,$C280,$E$4:$E$503,"N"))</f>
        <v/>
      </c>
      <c r="J280" s="54">
        <f>IF(G280="","",G280-AVERAGEIFS(G$4:G$503,$C$4:$C$503,$C280,$E$4:$E$503,"N"))</f>
        <v/>
      </c>
      <c r="K280" s="54">
        <f>IF(H280="","",H280-AVERAGEIFS(H$4:H$503,$C$4:$C$503,$C280,$E$4:$E$503,"N"))</f>
        <v/>
      </c>
    </row>
    <row r="281">
      <c r="A281" s="46" t="inlineStr">
        <is>
          <t>KR</t>
        </is>
      </c>
      <c r="B281" s="46" t="inlineStr">
        <is>
          <t>Kroger</t>
        </is>
      </c>
      <c r="C281" s="46" t="inlineStr">
        <is>
          <t>Consumer Staples</t>
        </is>
      </c>
      <c r="D281" s="46" t="inlineStr">
        <is>
          <t>Cincinnati</t>
        </is>
      </c>
      <c r="E281" s="46" t="inlineStr">
        <is>
          <t>N</t>
        </is>
      </c>
      <c r="F281" s="71" t="n">
        <v>0.60005</v>
      </c>
      <c r="G281" s="71" t="n">
        <v>0.4139</v>
      </c>
      <c r="H281" s="71" t="n">
        <v>0.18615</v>
      </c>
      <c r="I281" s="54">
        <f>IF(F281="","",F281-AVERAGEIFS(F$4:F$503,$C$4:$C$503,$C281,$E$4:$E$503,"N"))</f>
        <v/>
      </c>
      <c r="J281" s="54">
        <f>IF(G281="","",G281-AVERAGEIFS(G$4:G$503,$C$4:$C$503,$C281,$E$4:$E$503,"N"))</f>
        <v/>
      </c>
      <c r="K281" s="54">
        <f>IF(H281="","",H281-AVERAGEIFS(H$4:H$503,$C$4:$C$503,$C281,$E$4:$E$503,"N"))</f>
        <v/>
      </c>
    </row>
    <row r="282">
      <c r="A282" s="46" t="inlineStr">
        <is>
          <t>LHX</t>
        </is>
      </c>
      <c r="B282" s="46" t="inlineStr">
        <is>
          <t>L3Harris</t>
        </is>
      </c>
      <c r="C282" s="46" t="inlineStr">
        <is>
          <t>Industrials</t>
        </is>
      </c>
      <c r="D282" s="46" t="inlineStr">
        <is>
          <t>Melbourne, Florida</t>
        </is>
      </c>
      <c r="E282" s="46" t="inlineStr">
        <is>
          <t>N</t>
        </is>
      </c>
      <c r="F282" s="71" t="n">
        <v>0.0931</v>
      </c>
      <c r="G282" s="71" t="n">
        <v>-0.12317</v>
      </c>
      <c r="H282" s="71" t="n">
        <v>0.21627</v>
      </c>
      <c r="I282" s="54">
        <f>IF(F282="","",F282-AVERAGEIFS(F$4:F$503,$C$4:$C$503,$C282,$E$4:$E$503,"N"))</f>
        <v/>
      </c>
      <c r="J282" s="54">
        <f>IF(G282="","",G282-AVERAGEIFS(G$4:G$503,$C$4:$C$503,$C282,$E$4:$E$503,"N"))</f>
        <v/>
      </c>
      <c r="K282" s="54">
        <f>IF(H282="","",H282-AVERAGEIFS(H$4:H$503,$C$4:$C$503,$C282,$E$4:$E$503,"N"))</f>
        <v/>
      </c>
    </row>
    <row r="283">
      <c r="A283" s="46" t="inlineStr">
        <is>
          <t>LH</t>
        </is>
      </c>
      <c r="B283" s="46" t="inlineStr">
        <is>
          <t>Labcorp</t>
        </is>
      </c>
      <c r="C283" s="46" t="inlineStr">
        <is>
          <t>Health Care</t>
        </is>
      </c>
      <c r="D283" s="46" t="inlineStr">
        <is>
          <t>Burlington, North Carolina</t>
        </is>
      </c>
      <c r="E283" s="46" t="inlineStr">
        <is>
          <t>N</t>
        </is>
      </c>
      <c r="F283" s="71" t="n">
        <v>0.36064</v>
      </c>
      <c r="G283" s="71" t="n">
        <v>-0.11961</v>
      </c>
      <c r="H283" s="71" t="n">
        <v>0.48025</v>
      </c>
      <c r="I283" s="54">
        <f>IF(F283="","",F283-AVERAGEIFS(F$4:F$503,$C$4:$C$503,$C283,$E$4:$E$503,"N"))</f>
        <v/>
      </c>
      <c r="J283" s="54">
        <f>IF(G283="","",G283-AVERAGEIFS(G$4:G$503,$C$4:$C$503,$C283,$E$4:$E$503,"N"))</f>
        <v/>
      </c>
      <c r="K283" s="54">
        <f>IF(H283="","",H283-AVERAGEIFS(H$4:H$503,$C$4:$C$503,$C283,$E$4:$E$503,"N"))</f>
        <v/>
      </c>
    </row>
    <row r="284">
      <c r="A284" s="46" t="inlineStr">
        <is>
          <t>LRCX</t>
        </is>
      </c>
      <c r="B284" s="46" t="inlineStr">
        <is>
          <t>Lam Research</t>
        </is>
      </c>
      <c r="C284" s="46" t="inlineStr">
        <is>
          <t>Information Technology</t>
        </is>
      </c>
      <c r="D284" s="46" t="inlineStr">
        <is>
          <t>SF Bay Area</t>
        </is>
      </c>
      <c r="E284" s="46" t="inlineStr">
        <is>
          <t>N</t>
        </is>
      </c>
      <c r="F284" s="71" t="n">
        <v>1.67656</v>
      </c>
      <c r="G284" s="71" t="n">
        <v>0.56501</v>
      </c>
      <c r="H284" s="71" t="n">
        <v>1.11155</v>
      </c>
      <c r="I284" s="54">
        <f>IF(F284="","",F284-AVERAGEIFS(F$4:F$503,$C$4:$C$503,$C284,$E$4:$E$503,"N"))</f>
        <v/>
      </c>
      <c r="J284" s="54">
        <f>IF(G284="","",G284-AVERAGEIFS(G$4:G$503,$C$4:$C$503,$C284,$E$4:$E$503,"N"))</f>
        <v/>
      </c>
      <c r="K284" s="54">
        <f>IF(H284="","",H284-AVERAGEIFS(H$4:H$503,$C$4:$C$503,$C284,$E$4:$E$503,"N"))</f>
        <v/>
      </c>
    </row>
    <row r="285">
      <c r="A285" s="46" t="inlineStr">
        <is>
          <t>LVS</t>
        </is>
      </c>
      <c r="B285" s="46" t="inlineStr">
        <is>
          <t>Las Vegas Sands</t>
        </is>
      </c>
      <c r="C285" s="46" t="inlineStr">
        <is>
          <t>Consumer Discretionary</t>
        </is>
      </c>
      <c r="D285" s="46" t="inlineStr">
        <is>
          <t>Las Vegas</t>
        </is>
      </c>
      <c r="E285" s="46" t="inlineStr">
        <is>
          <t>N</t>
        </is>
      </c>
      <c r="F285" s="71" t="n">
        <v>-0.01632</v>
      </c>
      <c r="G285" s="71" t="n">
        <v>0.24233</v>
      </c>
      <c r="H285" s="71" t="n">
        <v>-0.25865</v>
      </c>
      <c r="I285" s="54">
        <f>IF(F285="","",F285-AVERAGEIFS(F$4:F$503,$C$4:$C$503,$C285,$E$4:$E$503,"N"))</f>
        <v/>
      </c>
      <c r="J285" s="54">
        <f>IF(G285="","",G285-AVERAGEIFS(G$4:G$503,$C$4:$C$503,$C285,$E$4:$E$503,"N"))</f>
        <v/>
      </c>
      <c r="K285" s="54">
        <f>IF(H285="","",H285-AVERAGEIFS(H$4:H$503,$C$4:$C$503,$C285,$E$4:$E$503,"N"))</f>
        <v/>
      </c>
    </row>
    <row r="286">
      <c r="A286" s="46" t="inlineStr">
        <is>
          <t>LDOS</t>
        </is>
      </c>
      <c r="B286" s="46" t="inlineStr">
        <is>
          <t>Leidos</t>
        </is>
      </c>
      <c r="C286" s="46" t="inlineStr">
        <is>
          <t>Industrials</t>
        </is>
      </c>
      <c r="D286" s="46" t="inlineStr">
        <is>
          <t>Washington DC</t>
        </is>
      </c>
      <c r="E286" s="46" t="inlineStr">
        <is>
          <t>N</t>
        </is>
      </c>
      <c r="F286" s="71" t="n">
        <v>0.24835</v>
      </c>
      <c r="G286" s="71" t="n">
        <v>0.25427</v>
      </c>
      <c r="H286" s="71" t="n">
        <v>-0.00592</v>
      </c>
      <c r="I286" s="54">
        <f>IF(F286="","",F286-AVERAGEIFS(F$4:F$503,$C$4:$C$503,$C286,$E$4:$E$503,"N"))</f>
        <v/>
      </c>
      <c r="J286" s="54">
        <f>IF(G286="","",G286-AVERAGEIFS(G$4:G$503,$C$4:$C$503,$C286,$E$4:$E$503,"N"))</f>
        <v/>
      </c>
      <c r="K286" s="54">
        <f>IF(H286="","",H286-AVERAGEIFS(H$4:H$503,$C$4:$C$503,$C286,$E$4:$E$503,"N"))</f>
        <v/>
      </c>
    </row>
    <row r="287">
      <c r="A287" s="46" t="inlineStr">
        <is>
          <t>LEN</t>
        </is>
      </c>
      <c r="B287" s="46" t="inlineStr">
        <is>
          <t>Lennar</t>
        </is>
      </c>
      <c r="C287" s="46" t="inlineStr">
        <is>
          <t>Consumer Discretionary</t>
        </is>
      </c>
      <c r="D287" s="46" t="inlineStr">
        <is>
          <t>South Florida</t>
        </is>
      </c>
      <c r="E287" s="46" t="inlineStr">
        <is>
          <t>N</t>
        </is>
      </c>
      <c r="F287" s="71" t="n">
        <v>-0.16204</v>
      </c>
      <c r="G287" s="71" t="n">
        <v>0.48684</v>
      </c>
      <c r="H287" s="71" t="n">
        <v>-0.64888</v>
      </c>
      <c r="I287" s="54">
        <f>IF(F287="","",F287-AVERAGEIFS(F$4:F$503,$C$4:$C$503,$C287,$E$4:$E$503,"N"))</f>
        <v/>
      </c>
      <c r="J287" s="54">
        <f>IF(G287="","",G287-AVERAGEIFS(G$4:G$503,$C$4:$C$503,$C287,$E$4:$E$503,"N"))</f>
        <v/>
      </c>
      <c r="K287" s="54">
        <f>IF(H287="","",H287-AVERAGEIFS(H$4:H$503,$C$4:$C$503,$C287,$E$4:$E$503,"N"))</f>
        <v/>
      </c>
    </row>
    <row r="288">
      <c r="A288" s="46" t="inlineStr">
        <is>
          <t>LII</t>
        </is>
      </c>
      <c r="B288" s="46" t="inlineStr">
        <is>
          <t>Lennox International</t>
        </is>
      </c>
      <c r="C288" s="46" t="inlineStr">
        <is>
          <t>Industrials</t>
        </is>
      </c>
      <c r="D288" s="46" t="inlineStr">
        <is>
          <t>Richardson, Texas</t>
        </is>
      </c>
      <c r="E288" s="46" t="inlineStr">
        <is>
          <t>N</t>
        </is>
      </c>
      <c r="F288" s="71" t="n">
        <v>0.18107</v>
      </c>
      <c r="G288" s="71" t="n">
        <v>0.43525</v>
      </c>
      <c r="H288" s="71" t="n">
        <v>-0.25417</v>
      </c>
      <c r="I288" s="54">
        <f>IF(F288="","",F288-AVERAGEIFS(F$4:F$503,$C$4:$C$503,$C288,$E$4:$E$503,"N"))</f>
        <v/>
      </c>
      <c r="J288" s="54">
        <f>IF(G288="","",G288-AVERAGEIFS(G$4:G$503,$C$4:$C$503,$C288,$E$4:$E$503,"N"))</f>
        <v/>
      </c>
      <c r="K288" s="54">
        <f>IF(H288="","",H288-AVERAGEIFS(H$4:H$503,$C$4:$C$503,$C288,$E$4:$E$503,"N"))</f>
        <v/>
      </c>
    </row>
    <row r="289">
      <c r="A289" s="46" t="inlineStr">
        <is>
          <t>LLY</t>
        </is>
      </c>
      <c r="B289" s="46" t="inlineStr">
        <is>
          <t>Lilly (Eli)</t>
        </is>
      </c>
      <c r="C289" s="46" t="inlineStr">
        <is>
          <t>Health Care</t>
        </is>
      </c>
      <c r="D289" s="46" t="inlineStr">
        <is>
          <t>Indianapolis, Indiana</t>
        </is>
      </c>
      <c r="E289" s="46" t="inlineStr">
        <is>
          <t>N</t>
        </is>
      </c>
      <c r="F289" s="71" t="n">
        <v>1.67096</v>
      </c>
      <c r="G289" s="71" t="n">
        <v>1.17233</v>
      </c>
      <c r="H289" s="71" t="n">
        <v>0.49862</v>
      </c>
      <c r="I289" s="54">
        <f>IF(F289="","",F289-AVERAGEIFS(F$4:F$503,$C$4:$C$503,$C289,$E$4:$E$503,"N"))</f>
        <v/>
      </c>
      <c r="J289" s="54">
        <f>IF(G289="","",G289-AVERAGEIFS(G$4:G$503,$C$4:$C$503,$C289,$E$4:$E$503,"N"))</f>
        <v/>
      </c>
      <c r="K289" s="54">
        <f>IF(H289="","",H289-AVERAGEIFS(H$4:H$503,$C$4:$C$503,$C289,$E$4:$E$503,"N"))</f>
        <v/>
      </c>
    </row>
    <row r="290">
      <c r="A290" s="46" t="inlineStr">
        <is>
          <t>LIN</t>
        </is>
      </c>
      <c r="B290" s="46" t="inlineStr">
        <is>
          <t>Linde plc</t>
        </is>
      </c>
      <c r="C290" s="46" t="inlineStr">
        <is>
          <t>Materials</t>
        </is>
      </c>
      <c r="D290" s="46" t="inlineStr">
        <is>
          <t>Guildford, United Kingdom</t>
        </is>
      </c>
      <c r="E290" s="46" t="inlineStr">
        <is>
          <t>Y</t>
        </is>
      </c>
      <c r="F290" s="71" t="n"/>
      <c r="G290" s="71" t="n"/>
      <c r="H290" s="71" t="n"/>
      <c r="I290" s="54">
        <f>IF(F290="","",F290-AVERAGEIFS(F$4:F$503,$C$4:$C$503,$C290,$E$4:$E$503,"N"))</f>
        <v/>
      </c>
      <c r="J290" s="54">
        <f>IF(G290="","",G290-AVERAGEIFS(G$4:G$503,$C$4:$C$503,$C290,$E$4:$E$503,"N"))</f>
        <v/>
      </c>
      <c r="K290" s="54">
        <f>IF(H290="","",H290-AVERAGEIFS(H$4:H$503,$C$4:$C$503,$C290,$E$4:$E$503,"N"))</f>
        <v/>
      </c>
    </row>
    <row r="291">
      <c r="A291" s="46" t="inlineStr">
        <is>
          <t>LYV</t>
        </is>
      </c>
      <c r="B291" s="46" t="inlineStr">
        <is>
          <t>Live Nation Entertainment</t>
        </is>
      </c>
      <c r="C291" s="46" t="inlineStr">
        <is>
          <t>Communication Services</t>
        </is>
      </c>
      <c r="D291" s="46" t="inlineStr">
        <is>
          <t>Los Angeles</t>
        </is>
      </c>
      <c r="E291" s="46" t="inlineStr">
        <is>
          <t>N</t>
        </is>
      </c>
      <c r="F291" s="71" t="n">
        <v>0.5082</v>
      </c>
      <c r="G291" s="71" t="n">
        <v>-0.09668</v>
      </c>
      <c r="H291" s="71" t="n">
        <v>0.60488</v>
      </c>
      <c r="I291" s="54">
        <f>IF(F291="","",F291-AVERAGEIFS(F$4:F$503,$C$4:$C$503,$C291,$E$4:$E$503,"N"))</f>
        <v/>
      </c>
      <c r="J291" s="54">
        <f>IF(G291="","",G291-AVERAGEIFS(G$4:G$503,$C$4:$C$503,$C291,$E$4:$E$503,"N"))</f>
        <v/>
      </c>
      <c r="K291" s="54">
        <f>IF(H291="","",H291-AVERAGEIFS(H$4:H$503,$C$4:$C$503,$C291,$E$4:$E$503,"N"))</f>
        <v/>
      </c>
    </row>
    <row r="292">
      <c r="A292" s="46" t="inlineStr">
        <is>
          <t>LMT</t>
        </is>
      </c>
      <c r="B292" s="46" t="inlineStr">
        <is>
          <t>Lockheed Martin</t>
        </is>
      </c>
      <c r="C292" s="46" t="inlineStr">
        <is>
          <t>Industrials</t>
        </is>
      </c>
      <c r="D292" s="46" t="inlineStr">
        <is>
          <t>Washington DC</t>
        </is>
      </c>
      <c r="E292" s="46" t="inlineStr">
        <is>
          <t>N</t>
        </is>
      </c>
      <c r="F292" s="71" t="n">
        <v>0.49027</v>
      </c>
      <c r="G292" s="71" t="n">
        <v>0.28541</v>
      </c>
      <c r="H292" s="71" t="n">
        <v>0.20486</v>
      </c>
      <c r="I292" s="54">
        <f>IF(F292="","",F292-AVERAGEIFS(F$4:F$503,$C$4:$C$503,$C292,$E$4:$E$503,"N"))</f>
        <v/>
      </c>
      <c r="J292" s="54">
        <f>IF(G292="","",G292-AVERAGEIFS(G$4:G$503,$C$4:$C$503,$C292,$E$4:$E$503,"N"))</f>
        <v/>
      </c>
      <c r="K292" s="54">
        <f>IF(H292="","",H292-AVERAGEIFS(H$4:H$503,$C$4:$C$503,$C292,$E$4:$E$503,"N"))</f>
        <v/>
      </c>
    </row>
    <row r="293">
      <c r="A293" s="46" t="inlineStr">
        <is>
          <t>L</t>
        </is>
      </c>
      <c r="B293" s="46" t="inlineStr">
        <is>
          <t>Loews Corporation</t>
        </is>
      </c>
      <c r="C293" s="46" t="inlineStr">
        <is>
          <t>Financials</t>
        </is>
      </c>
      <c r="D293" s="46" t="inlineStr">
        <is>
          <t>New York</t>
        </is>
      </c>
      <c r="E293" s="46" t="inlineStr">
        <is>
          <t>N</t>
        </is>
      </c>
      <c r="F293" s="71" t="n">
        <v>0.6553600000000001</v>
      </c>
      <c r="G293" s="71" t="n">
        <v>0.25115</v>
      </c>
      <c r="H293" s="71" t="n">
        <v>0.40421</v>
      </c>
      <c r="I293" s="54">
        <f>IF(F293="","",F293-AVERAGEIFS(F$4:F$503,$C$4:$C$503,$C293,$E$4:$E$503,"N"))</f>
        <v/>
      </c>
      <c r="J293" s="54">
        <f>IF(G293="","",G293-AVERAGEIFS(G$4:G$503,$C$4:$C$503,$C293,$E$4:$E$503,"N"))</f>
        <v/>
      </c>
      <c r="K293" s="54">
        <f>IF(H293="","",H293-AVERAGEIFS(H$4:H$503,$C$4:$C$503,$C293,$E$4:$E$503,"N"))</f>
        <v/>
      </c>
    </row>
    <row r="294">
      <c r="A294" s="46" t="inlineStr">
        <is>
          <t>LOW</t>
        </is>
      </c>
      <c r="B294" s="46" t="inlineStr">
        <is>
          <t>Lowe's</t>
        </is>
      </c>
      <c r="C294" s="46" t="inlineStr">
        <is>
          <t>Consumer Discretionary</t>
        </is>
      </c>
      <c r="D294" s="46" t="inlineStr">
        <is>
          <t>Charlotte</t>
        </is>
      </c>
      <c r="E294" s="46" t="inlineStr">
        <is>
          <t>N</t>
        </is>
      </c>
      <c r="F294" s="71" t="n">
        <v>-0.05487</v>
      </c>
      <c r="G294" s="71" t="n">
        <v>0.08882</v>
      </c>
      <c r="H294" s="71" t="n">
        <v>-0.14369</v>
      </c>
      <c r="I294" s="54">
        <f>IF(F294="","",F294-AVERAGEIFS(F$4:F$503,$C$4:$C$503,$C294,$E$4:$E$503,"N"))</f>
        <v/>
      </c>
      <c r="J294" s="54">
        <f>IF(G294="","",G294-AVERAGEIFS(G$4:G$503,$C$4:$C$503,$C294,$E$4:$E$503,"N"))</f>
        <v/>
      </c>
      <c r="K294" s="54">
        <f>IF(H294="","",H294-AVERAGEIFS(H$4:H$503,$C$4:$C$503,$C294,$E$4:$E$503,"N"))</f>
        <v/>
      </c>
    </row>
    <row r="295">
      <c r="A295" s="46" t="inlineStr">
        <is>
          <t>LULU</t>
        </is>
      </c>
      <c r="B295" s="46" t="inlineStr">
        <is>
          <t>Lululemon Athletica</t>
        </is>
      </c>
      <c r="C295" s="46" t="inlineStr">
        <is>
          <t>Consumer Discretionary</t>
        </is>
      </c>
      <c r="D295" s="46" t="inlineStr">
        <is>
          <t>Vancouver, Canada</t>
        </is>
      </c>
      <c r="E295" s="46" t="inlineStr">
        <is>
          <t>Y</t>
        </is>
      </c>
      <c r="F295" s="71" t="n"/>
      <c r="G295" s="71" t="n"/>
      <c r="H295" s="71" t="n"/>
      <c r="I295" s="54">
        <f>IF(F295="","",F295-AVERAGEIFS(F$4:F$503,$C$4:$C$503,$C295,$E$4:$E$503,"N"))</f>
        <v/>
      </c>
      <c r="J295" s="54">
        <f>IF(G295="","",G295-AVERAGEIFS(G$4:G$503,$C$4:$C$503,$C295,$E$4:$E$503,"N"))</f>
        <v/>
      </c>
      <c r="K295" s="54">
        <f>IF(H295="","",H295-AVERAGEIFS(H$4:H$503,$C$4:$C$503,$C295,$E$4:$E$503,"N"))</f>
        <v/>
      </c>
    </row>
    <row r="296">
      <c r="A296" s="46" t="inlineStr">
        <is>
          <t>LITE</t>
        </is>
      </c>
      <c r="B296" s="46" t="inlineStr">
        <is>
          <t>Lumentum</t>
        </is>
      </c>
      <c r="C296" s="46" t="inlineStr">
        <is>
          <t>Information Technology</t>
        </is>
      </c>
      <c r="D296" s="46" t="inlineStr">
        <is>
          <t>SF Bay Area</t>
        </is>
      </c>
      <c r="E296" s="46" t="inlineStr">
        <is>
          <t>N</t>
        </is>
      </c>
      <c r="F296" s="71" t="n">
        <v>2.32188</v>
      </c>
      <c r="G296" s="71" t="n">
        <v>-0.6765</v>
      </c>
      <c r="H296" s="71" t="n">
        <v>1.99568</v>
      </c>
      <c r="I296" s="54">
        <f>IF(F296="","",F296-AVERAGEIFS(F$4:F$503,$C$4:$C$503,$C296,$E$4:$E$503,"N"))</f>
        <v/>
      </c>
      <c r="J296" s="54">
        <f>IF(G296="","",G296-AVERAGEIFS(G$4:G$503,$C$4:$C$503,$C296,$E$4:$E$503,"N"))</f>
        <v/>
      </c>
      <c r="K296" s="54">
        <f>IF(H296="","",H296-AVERAGEIFS(H$4:H$503,$C$4:$C$503,$C296,$E$4:$E$503,"N"))</f>
        <v/>
      </c>
    </row>
    <row r="297">
      <c r="A297" s="46" t="inlineStr">
        <is>
          <t>LYB</t>
        </is>
      </c>
      <c r="B297" s="46" t="inlineStr">
        <is>
          <t>LyondellBasell</t>
        </is>
      </c>
      <c r="C297" s="46" t="inlineStr">
        <is>
          <t>Materials</t>
        </is>
      </c>
      <c r="D297" s="46" t="inlineStr">
        <is>
          <t>Rotterdam, Netherlands</t>
        </is>
      </c>
      <c r="E297" s="46" t="inlineStr">
        <is>
          <t>Y</t>
        </is>
      </c>
      <c r="F297" s="71" t="n"/>
      <c r="G297" s="71" t="n"/>
      <c r="H297" s="71" t="n"/>
      <c r="I297" s="54">
        <f>IF(F297="","",F297-AVERAGEIFS(F$4:F$503,$C$4:$C$503,$C297,$E$4:$E$503,"N"))</f>
        <v/>
      </c>
      <c r="J297" s="54">
        <f>IF(G297="","",G297-AVERAGEIFS(G$4:G$503,$C$4:$C$503,$C297,$E$4:$E$503,"N"))</f>
        <v/>
      </c>
      <c r="K297" s="54">
        <f>IF(H297="","",H297-AVERAGEIFS(H$4:H$503,$C$4:$C$503,$C297,$E$4:$E$503,"N"))</f>
        <v/>
      </c>
    </row>
    <row r="298">
      <c r="A298" s="46" t="inlineStr">
        <is>
          <t>MTB</t>
        </is>
      </c>
      <c r="B298" s="46" t="inlineStr">
        <is>
          <t>M&amp;T Bank</t>
        </is>
      </c>
      <c r="C298" s="46" t="inlineStr">
        <is>
          <t>Financials</t>
        </is>
      </c>
      <c r="D298" s="46" t="inlineStr">
        <is>
          <t>Buffalo, New York</t>
        </is>
      </c>
      <c r="E298" s="46" t="inlineStr">
        <is>
          <t>N</t>
        </is>
      </c>
      <c r="F298" s="71" t="n">
        <v>0.51454</v>
      </c>
      <c r="G298" s="71" t="n">
        <v>-0.01132</v>
      </c>
      <c r="H298" s="71" t="n">
        <v>0.52586</v>
      </c>
      <c r="I298" s="54">
        <f>IF(F298="","",F298-AVERAGEIFS(F$4:F$503,$C$4:$C$503,$C298,$E$4:$E$503,"N"))</f>
        <v/>
      </c>
      <c r="J298" s="54">
        <f>IF(G298="","",G298-AVERAGEIFS(G$4:G$503,$C$4:$C$503,$C298,$E$4:$E$503,"N"))</f>
        <v/>
      </c>
      <c r="K298" s="54">
        <f>IF(H298="","",H298-AVERAGEIFS(H$4:H$503,$C$4:$C$503,$C298,$E$4:$E$503,"N"))</f>
        <v/>
      </c>
    </row>
    <row r="299">
      <c r="A299" s="46" t="inlineStr">
        <is>
          <t>MPC</t>
        </is>
      </c>
      <c r="B299" s="46" t="inlineStr">
        <is>
          <t>Marathon Petroleum</t>
        </is>
      </c>
      <c r="C299" s="46" t="inlineStr">
        <is>
          <t>Energy</t>
        </is>
      </c>
      <c r="D299" s="46" t="inlineStr">
        <is>
          <t>Findlay, Ohio</t>
        </is>
      </c>
      <c r="E299" s="46" t="inlineStr">
        <is>
          <t>N</t>
        </is>
      </c>
      <c r="F299" s="71" t="n">
        <v>2.09367</v>
      </c>
      <c r="G299" s="71" t="n">
        <v>1.17831</v>
      </c>
      <c r="H299" s="71" t="n">
        <v>0.91536</v>
      </c>
      <c r="I299" s="54">
        <f>IF(F299="","",F299-AVERAGEIFS(F$4:F$503,$C$4:$C$503,$C299,$E$4:$E$503,"N"))</f>
        <v/>
      </c>
      <c r="J299" s="54">
        <f>IF(G299="","",G299-AVERAGEIFS(G$4:G$503,$C$4:$C$503,$C299,$E$4:$E$503,"N"))</f>
        <v/>
      </c>
      <c r="K299" s="54">
        <f>IF(H299="","",H299-AVERAGEIFS(H$4:H$503,$C$4:$C$503,$C299,$E$4:$E$503,"N"))</f>
        <v/>
      </c>
    </row>
    <row r="300">
      <c r="A300" s="46" t="inlineStr">
        <is>
          <t>MAR</t>
        </is>
      </c>
      <c r="B300" s="46" t="inlineStr">
        <is>
          <t>Marriott International</t>
        </is>
      </c>
      <c r="C300" s="46" t="inlineStr">
        <is>
          <t>Consumer Discretionary</t>
        </is>
      </c>
      <c r="D300" s="46" t="inlineStr">
        <is>
          <t>Washington DC</t>
        </is>
      </c>
      <c r="E300" s="46" t="inlineStr">
        <is>
          <t>N</t>
        </is>
      </c>
      <c r="F300" s="71" t="n">
        <v>0.88517</v>
      </c>
      <c r="G300" s="71" t="n">
        <v>0.44713</v>
      </c>
      <c r="H300" s="71" t="n">
        <v>0.43804</v>
      </c>
      <c r="I300" s="54">
        <f>IF(F300="","",F300-AVERAGEIFS(F$4:F$503,$C$4:$C$503,$C300,$E$4:$E$503,"N"))</f>
        <v/>
      </c>
      <c r="J300" s="54">
        <f>IF(G300="","",G300-AVERAGEIFS(G$4:G$503,$C$4:$C$503,$C300,$E$4:$E$503,"N"))</f>
        <v/>
      </c>
      <c r="K300" s="54">
        <f>IF(H300="","",H300-AVERAGEIFS(H$4:H$503,$C$4:$C$503,$C300,$E$4:$E$503,"N"))</f>
        <v/>
      </c>
    </row>
    <row r="301">
      <c r="A301" s="46" t="inlineStr">
        <is>
          <t>MRSH</t>
        </is>
      </c>
      <c r="B301" s="46" t="inlineStr">
        <is>
          <t>Marsh McLennan</t>
        </is>
      </c>
      <c r="C301" s="46" t="inlineStr">
        <is>
          <t>Financials</t>
        </is>
      </c>
      <c r="D301" s="46" t="inlineStr">
        <is>
          <t>New York</t>
        </is>
      </c>
      <c r="E301" s="46" t="inlineStr">
        <is>
          <t>N</t>
        </is>
      </c>
      <c r="F301" s="71" t="n">
        <v>0.17682</v>
      </c>
      <c r="G301" s="71" t="n">
        <v>0.22744</v>
      </c>
      <c r="H301" s="71" t="n">
        <v>-0.05062</v>
      </c>
      <c r="I301" s="54">
        <f>IF(F301="","",F301-AVERAGEIFS(F$4:F$503,$C$4:$C$503,$C301,$E$4:$E$503,"N"))</f>
        <v/>
      </c>
      <c r="J301" s="54">
        <f>IF(G301="","",G301-AVERAGEIFS(G$4:G$503,$C$4:$C$503,$C301,$E$4:$E$503,"N"))</f>
        <v/>
      </c>
      <c r="K301" s="54">
        <f>IF(H301="","",H301-AVERAGEIFS(H$4:H$503,$C$4:$C$503,$C301,$E$4:$E$503,"N"))</f>
        <v/>
      </c>
    </row>
    <row r="302">
      <c r="A302" s="46" t="inlineStr">
        <is>
          <t>MLM</t>
        </is>
      </c>
      <c r="B302" s="46" t="inlineStr">
        <is>
          <t>Martin Marietta Materials</t>
        </is>
      </c>
      <c r="C302" s="46" t="inlineStr">
        <is>
          <t>Materials</t>
        </is>
      </c>
      <c r="D302" s="46" t="inlineStr">
        <is>
          <t>Raleigh, North Carolina</t>
        </is>
      </c>
      <c r="E302" s="46" t="inlineStr">
        <is>
          <t>N</t>
        </is>
      </c>
      <c r="F302" s="71" t="n">
        <v>0.28376</v>
      </c>
      <c r="G302" s="71" t="n">
        <v>0.50353</v>
      </c>
      <c r="H302" s="71" t="n">
        <v>-0.21977</v>
      </c>
      <c r="I302" s="54">
        <f>IF(F302="","",F302-AVERAGEIFS(F$4:F$503,$C$4:$C$503,$C302,$E$4:$E$503,"N"))</f>
        <v/>
      </c>
      <c r="J302" s="54">
        <f>IF(G302="","",G302-AVERAGEIFS(G$4:G$503,$C$4:$C$503,$C302,$E$4:$E$503,"N"))</f>
        <v/>
      </c>
      <c r="K302" s="54">
        <f>IF(H302="","",H302-AVERAGEIFS(H$4:H$503,$C$4:$C$503,$C302,$E$4:$E$503,"N"))</f>
        <v/>
      </c>
    </row>
    <row r="303">
      <c r="A303" s="46" t="inlineStr">
        <is>
          <t>MRVL</t>
        </is>
      </c>
      <c r="B303" s="46" t="inlineStr">
        <is>
          <t>Marvell Technology</t>
        </is>
      </c>
      <c r="C303" s="46" t="inlineStr">
        <is>
          <t>Information Technology</t>
        </is>
      </c>
      <c r="D303" s="46" t="inlineStr">
        <is>
          <t>SF Bay Area</t>
        </is>
      </c>
      <c r="E303" s="46" t="inlineStr">
        <is>
          <t>N</t>
        </is>
      </c>
      <c r="F303" s="71" t="n">
        <v>1.33591</v>
      </c>
      <c r="G303" s="71" t="n">
        <v>0.05066</v>
      </c>
      <c r="H303" s="71" t="n">
        <v>1.28525</v>
      </c>
      <c r="I303" s="54">
        <f>IF(F303="","",F303-AVERAGEIFS(F$4:F$503,$C$4:$C$503,$C303,$E$4:$E$503,"N"))</f>
        <v/>
      </c>
      <c r="J303" s="54">
        <f>IF(G303="","",G303-AVERAGEIFS(G$4:G$503,$C$4:$C$503,$C303,$E$4:$E$503,"N"))</f>
        <v/>
      </c>
      <c r="K303" s="54">
        <f>IF(H303="","",H303-AVERAGEIFS(H$4:H$503,$C$4:$C$503,$C303,$E$4:$E$503,"N"))</f>
        <v/>
      </c>
    </row>
    <row r="304">
      <c r="A304" s="46" t="inlineStr">
        <is>
          <t>MAS</t>
        </is>
      </c>
      <c r="B304" s="46" t="inlineStr">
        <is>
          <t>Masco</t>
        </is>
      </c>
      <c r="C304" s="46" t="inlineStr">
        <is>
          <t>Industrials</t>
        </is>
      </c>
      <c r="D304" s="46" t="inlineStr">
        <is>
          <t>Detroit</t>
        </is>
      </c>
      <c r="E304" s="46" t="inlineStr">
        <is>
          <t>N</t>
        </is>
      </c>
      <c r="F304" s="71" t="n">
        <v>0.25194</v>
      </c>
      <c r="G304" s="71" t="n">
        <v>0.25233</v>
      </c>
      <c r="H304" s="71" t="n">
        <v>-0.00038</v>
      </c>
      <c r="I304" s="54">
        <f>IF(F304="","",F304-AVERAGEIFS(F$4:F$503,$C$4:$C$503,$C304,$E$4:$E$503,"N"))</f>
        <v/>
      </c>
      <c r="J304" s="54">
        <f>IF(G304="","",G304-AVERAGEIFS(G$4:G$503,$C$4:$C$503,$C304,$E$4:$E$503,"N"))</f>
        <v/>
      </c>
      <c r="K304" s="54">
        <f>IF(H304="","",H304-AVERAGEIFS(H$4:H$503,$C$4:$C$503,$C304,$E$4:$E$503,"N"))</f>
        <v/>
      </c>
    </row>
    <row r="305">
      <c r="A305" s="46" t="inlineStr">
        <is>
          <t>MA</t>
        </is>
      </c>
      <c r="B305" s="46" t="inlineStr">
        <is>
          <t>Mastercard</t>
        </is>
      </c>
      <c r="C305" s="46" t="inlineStr">
        <is>
          <t>Financials</t>
        </is>
      </c>
      <c r="D305" s="46" t="inlineStr">
        <is>
          <t>New York</t>
        </is>
      </c>
      <c r="E305" s="46" t="inlineStr">
        <is>
          <t>N</t>
        </is>
      </c>
      <c r="F305" s="71" t="n">
        <v>0.55721</v>
      </c>
      <c r="G305" s="71" t="n">
        <v>0.27079</v>
      </c>
      <c r="H305" s="71" t="n">
        <v>0.28643</v>
      </c>
      <c r="I305" s="54">
        <f>IF(F305="","",F305-AVERAGEIFS(F$4:F$503,$C$4:$C$503,$C305,$E$4:$E$503,"N"))</f>
        <v/>
      </c>
      <c r="J305" s="54">
        <f>IF(G305="","",G305-AVERAGEIFS(G$4:G$503,$C$4:$C$503,$C305,$E$4:$E$503,"N"))</f>
        <v/>
      </c>
      <c r="K305" s="54">
        <f>IF(H305="","",H305-AVERAGEIFS(H$4:H$503,$C$4:$C$503,$C305,$E$4:$E$503,"N"))</f>
        <v/>
      </c>
    </row>
    <row r="306">
      <c r="A306" s="46" t="inlineStr">
        <is>
          <t>MKC</t>
        </is>
      </c>
      <c r="B306" s="46" t="inlineStr">
        <is>
          <t>McCormick &amp; Company</t>
        </is>
      </c>
      <c r="C306" s="46" t="inlineStr">
        <is>
          <t>Consumer Staples</t>
        </is>
      </c>
      <c r="D306" s="46" t="inlineStr">
        <is>
          <t>Baltimore</t>
        </is>
      </c>
      <c r="E306" s="46" t="inlineStr">
        <is>
          <t>N</t>
        </is>
      </c>
      <c r="F306" s="71" t="n">
        <v>-0.45528</v>
      </c>
      <c r="G306" s="71" t="n">
        <v>-0.05491</v>
      </c>
      <c r="H306" s="71" t="n">
        <v>-0.40036</v>
      </c>
      <c r="I306" s="54">
        <f>IF(F306="","",F306-AVERAGEIFS(F$4:F$503,$C$4:$C$503,$C306,$E$4:$E$503,"N"))</f>
        <v/>
      </c>
      <c r="J306" s="54">
        <f>IF(G306="","",G306-AVERAGEIFS(G$4:G$503,$C$4:$C$503,$C306,$E$4:$E$503,"N"))</f>
        <v/>
      </c>
      <c r="K306" s="54">
        <f>IF(H306="","",H306-AVERAGEIFS(H$4:H$503,$C$4:$C$503,$C306,$E$4:$E$503,"N"))</f>
        <v/>
      </c>
    </row>
    <row r="307">
      <c r="A307" s="46" t="inlineStr">
        <is>
          <t>MCD</t>
        </is>
      </c>
      <c r="B307" s="46" t="inlineStr">
        <is>
          <t>McDonald's</t>
        </is>
      </c>
      <c r="C307" s="46" t="inlineStr">
        <is>
          <t>Consumer Discretionary</t>
        </is>
      </c>
      <c r="D307" s="46" t="inlineStr">
        <is>
          <t>Chicago</t>
        </is>
      </c>
      <c r="E307" s="46" t="inlineStr">
        <is>
          <t>N</t>
        </is>
      </c>
      <c r="F307" s="71" t="n">
        <v>0.10008</v>
      </c>
      <c r="G307" s="71" t="n">
        <v>0.14712</v>
      </c>
      <c r="H307" s="71" t="n">
        <v>-0.04704</v>
      </c>
      <c r="I307" s="54">
        <f>IF(F307="","",F307-AVERAGEIFS(F$4:F$503,$C$4:$C$503,$C307,$E$4:$E$503,"N"))</f>
        <v/>
      </c>
      <c r="J307" s="54">
        <f>IF(G307="","",G307-AVERAGEIFS(G$4:G$503,$C$4:$C$503,$C307,$E$4:$E$503,"N"))</f>
        <v/>
      </c>
      <c r="K307" s="54">
        <f>IF(H307="","",H307-AVERAGEIFS(H$4:H$503,$C$4:$C$503,$C307,$E$4:$E$503,"N"))</f>
        <v/>
      </c>
    </row>
    <row r="308">
      <c r="A308" s="46" t="inlineStr">
        <is>
          <t>MCK</t>
        </is>
      </c>
      <c r="B308" s="46" t="inlineStr">
        <is>
          <t>McKesson</t>
        </is>
      </c>
      <c r="C308" s="46" t="inlineStr">
        <is>
          <t>Health Care</t>
        </is>
      </c>
      <c r="D308" s="46" t="inlineStr">
        <is>
          <t>Dallas-Fort Worth</t>
        </is>
      </c>
      <c r="E308" s="46" t="inlineStr">
        <is>
          <t>N</t>
        </is>
      </c>
      <c r="F308" s="71" t="n">
        <v>1.59087</v>
      </c>
      <c r="G308" s="71" t="n">
        <v>0.96587</v>
      </c>
      <c r="H308" s="71" t="n">
        <v>0.62501</v>
      </c>
      <c r="I308" s="54">
        <f>IF(F308="","",F308-AVERAGEIFS(F$4:F$503,$C$4:$C$503,$C308,$E$4:$E$503,"N"))</f>
        <v/>
      </c>
      <c r="J308" s="54">
        <f>IF(G308="","",G308-AVERAGEIFS(G$4:G$503,$C$4:$C$503,$C308,$E$4:$E$503,"N"))</f>
        <v/>
      </c>
      <c r="K308" s="54">
        <f>IF(H308="","",H308-AVERAGEIFS(H$4:H$503,$C$4:$C$503,$C308,$E$4:$E$503,"N"))</f>
        <v/>
      </c>
    </row>
    <row r="309">
      <c r="A309" s="46" t="inlineStr">
        <is>
          <t>MDT</t>
        </is>
      </c>
      <c r="B309" s="46" t="inlineStr">
        <is>
          <t>Medtronic</t>
        </is>
      </c>
      <c r="C309" s="46" t="inlineStr">
        <is>
          <t>Health Care</t>
        </is>
      </c>
      <c r="D309" s="46" t="inlineStr">
        <is>
          <t>Galway, Ireland</t>
        </is>
      </c>
      <c r="E309" s="46" t="inlineStr">
        <is>
          <t>Y</t>
        </is>
      </c>
      <c r="F309" s="71" t="n"/>
      <c r="G309" s="71" t="n"/>
      <c r="H309" s="71" t="n"/>
      <c r="I309" s="54">
        <f>IF(F309="","",F309-AVERAGEIFS(F$4:F$503,$C$4:$C$503,$C309,$E$4:$E$503,"N"))</f>
        <v/>
      </c>
      <c r="J309" s="54">
        <f>IF(G309="","",G309-AVERAGEIFS(G$4:G$503,$C$4:$C$503,$C309,$E$4:$E$503,"N"))</f>
        <v/>
      </c>
      <c r="K309" s="54">
        <f>IF(H309="","",H309-AVERAGEIFS(H$4:H$503,$C$4:$C$503,$C309,$E$4:$E$503,"N"))</f>
        <v/>
      </c>
    </row>
    <row r="310">
      <c r="A310" s="46" t="inlineStr">
        <is>
          <t>MRK</t>
        </is>
      </c>
      <c r="B310" s="46" t="inlineStr">
        <is>
          <t>Merck &amp; Co.</t>
        </is>
      </c>
      <c r="C310" s="46" t="inlineStr">
        <is>
          <t>Health Care</t>
        </is>
      </c>
      <c r="D310" s="46" t="inlineStr">
        <is>
          <t>New York</t>
        </is>
      </c>
      <c r="E310" s="46" t="inlineStr">
        <is>
          <t>N</t>
        </is>
      </c>
      <c r="F310" s="71" t="n">
        <v>0.78496</v>
      </c>
      <c r="G310" s="71" t="n">
        <v>0.54286</v>
      </c>
      <c r="H310" s="71" t="n">
        <v>0.24209</v>
      </c>
      <c r="I310" s="54">
        <f>IF(F310="","",F310-AVERAGEIFS(F$4:F$503,$C$4:$C$503,$C310,$E$4:$E$503,"N"))</f>
        <v/>
      </c>
      <c r="J310" s="54">
        <f>IF(G310="","",G310-AVERAGEIFS(G$4:G$503,$C$4:$C$503,$C310,$E$4:$E$503,"N"))</f>
        <v/>
      </c>
      <c r="K310" s="54">
        <f>IF(H310="","",H310-AVERAGEIFS(H$4:H$503,$C$4:$C$503,$C310,$E$4:$E$503,"N"))</f>
        <v/>
      </c>
    </row>
    <row r="311">
      <c r="A311" s="46" t="inlineStr">
        <is>
          <t>META</t>
        </is>
      </c>
      <c r="B311" s="46" t="inlineStr">
        <is>
          <t>Meta Platforms</t>
        </is>
      </c>
      <c r="C311" s="46" t="inlineStr">
        <is>
          <t>Communication Services</t>
        </is>
      </c>
      <c r="D311" s="46" t="inlineStr">
        <is>
          <t>SF Bay Area</t>
        </is>
      </c>
      <c r="E311" s="46" t="inlineStr">
        <is>
          <t>N</t>
        </is>
      </c>
      <c r="F311" s="71" t="n">
        <v>0.82977</v>
      </c>
      <c r="G311" s="71" t="n">
        <v>0.4321</v>
      </c>
      <c r="H311" s="71" t="n">
        <v>0.39766</v>
      </c>
      <c r="I311" s="54">
        <f>IF(F311="","",F311-AVERAGEIFS(F$4:F$503,$C$4:$C$503,$C311,$E$4:$E$503,"N"))</f>
        <v/>
      </c>
      <c r="J311" s="54">
        <f>IF(G311="","",G311-AVERAGEIFS(G$4:G$503,$C$4:$C$503,$C311,$E$4:$E$503,"N"))</f>
        <v/>
      </c>
      <c r="K311" s="54">
        <f>IF(H311="","",H311-AVERAGEIFS(H$4:H$503,$C$4:$C$503,$C311,$E$4:$E$503,"N"))</f>
        <v/>
      </c>
    </row>
    <row r="312">
      <c r="A312" s="46" t="inlineStr">
        <is>
          <t>MET</t>
        </is>
      </c>
      <c r="B312" s="46" t="inlineStr">
        <is>
          <t>MetLife</t>
        </is>
      </c>
      <c r="C312" s="46" t="inlineStr">
        <is>
          <t>Financials</t>
        </is>
      </c>
      <c r="D312" s="46" t="inlineStr">
        <is>
          <t>New York</t>
        </is>
      </c>
      <c r="E312" s="46" t="inlineStr">
        <is>
          <t>N</t>
        </is>
      </c>
      <c r="F312" s="71" t="n">
        <v>0.56977</v>
      </c>
      <c r="G312" s="71" t="n">
        <v>0.1282</v>
      </c>
      <c r="H312" s="71" t="n">
        <v>0.44157</v>
      </c>
      <c r="I312" s="54">
        <f>IF(F312="","",F312-AVERAGEIFS(F$4:F$503,$C$4:$C$503,$C312,$E$4:$E$503,"N"))</f>
        <v/>
      </c>
      <c r="J312" s="54">
        <f>IF(G312="","",G312-AVERAGEIFS(G$4:G$503,$C$4:$C$503,$C312,$E$4:$E$503,"N"))</f>
        <v/>
      </c>
      <c r="K312" s="54">
        <f>IF(H312="","",H312-AVERAGEIFS(H$4:H$503,$C$4:$C$503,$C312,$E$4:$E$503,"N"))</f>
        <v/>
      </c>
    </row>
    <row r="313">
      <c r="A313" s="46" t="inlineStr">
        <is>
          <t>MTD</t>
        </is>
      </c>
      <c r="B313" s="46" t="inlineStr">
        <is>
          <t>Mettler Toledo</t>
        </is>
      </c>
      <c r="C313" s="46" t="inlineStr">
        <is>
          <t>Health Care</t>
        </is>
      </c>
      <c r="D313" s="46" t="inlineStr">
        <is>
          <t>Columbus OH</t>
        </is>
      </c>
      <c r="E313" s="46" t="inlineStr">
        <is>
          <t>N</t>
        </is>
      </c>
      <c r="F313" s="71" t="n">
        <v>0.12671</v>
      </c>
      <c r="G313" s="71" t="n">
        <v>-0.14344</v>
      </c>
      <c r="H313" s="71" t="n">
        <v>0.27015</v>
      </c>
      <c r="I313" s="54">
        <f>IF(F313="","",F313-AVERAGEIFS(F$4:F$503,$C$4:$C$503,$C313,$E$4:$E$503,"N"))</f>
        <v/>
      </c>
      <c r="J313" s="54">
        <f>IF(G313="","",G313-AVERAGEIFS(G$4:G$503,$C$4:$C$503,$C313,$E$4:$E$503,"N"))</f>
        <v/>
      </c>
      <c r="K313" s="54">
        <f>IF(H313="","",H313-AVERAGEIFS(H$4:H$503,$C$4:$C$503,$C313,$E$4:$E$503,"N"))</f>
        <v/>
      </c>
    </row>
    <row r="314">
      <c r="A314" s="46" t="inlineStr">
        <is>
          <t>MGM</t>
        </is>
      </c>
      <c r="B314" s="46" t="inlineStr">
        <is>
          <t>MGM Resorts</t>
        </is>
      </c>
      <c r="C314" s="46" t="inlineStr">
        <is>
          <t>Consumer Discretionary</t>
        </is>
      </c>
      <c r="D314" s="46" t="inlineStr">
        <is>
          <t>Las Vegas</t>
        </is>
      </c>
      <c r="E314" s="46" t="inlineStr">
        <is>
          <t>N</t>
        </is>
      </c>
      <c r="F314" s="71" t="n">
        <v>-0.50384</v>
      </c>
      <c r="G314" s="71" t="n">
        <v>-0.11555</v>
      </c>
      <c r="H314" s="71" t="n">
        <v>-0.38828</v>
      </c>
      <c r="I314" s="54">
        <f>IF(F314="","",F314-AVERAGEIFS(F$4:F$503,$C$4:$C$503,$C314,$E$4:$E$503,"N"))</f>
        <v/>
      </c>
      <c r="J314" s="54">
        <f>IF(G314="","",G314-AVERAGEIFS(G$4:G$503,$C$4:$C$503,$C314,$E$4:$E$503,"N"))</f>
        <v/>
      </c>
      <c r="K314" s="54">
        <f>IF(H314="","",H314-AVERAGEIFS(H$4:H$503,$C$4:$C$503,$C314,$E$4:$E$503,"N"))</f>
        <v/>
      </c>
    </row>
    <row r="315">
      <c r="A315" s="46" t="inlineStr">
        <is>
          <t>MCHP</t>
        </is>
      </c>
      <c r="B315" s="46" t="inlineStr">
        <is>
          <t>Microchip Technology</t>
        </is>
      </c>
      <c r="C315" s="46" t="inlineStr">
        <is>
          <t>Information Technology</t>
        </is>
      </c>
      <c r="D315" s="46" t="inlineStr">
        <is>
          <t>Phoenix</t>
        </is>
      </c>
      <c r="E315" s="46" t="inlineStr">
        <is>
          <t>N</t>
        </is>
      </c>
      <c r="F315" s="71" t="n">
        <v>0.08787</v>
      </c>
      <c r="G315" s="71" t="n">
        <v>0.2102</v>
      </c>
      <c r="H315" s="71" t="n">
        <v>-0.12233</v>
      </c>
      <c r="I315" s="54">
        <f>IF(F315="","",F315-AVERAGEIFS(F$4:F$503,$C$4:$C$503,$C315,$E$4:$E$503,"N"))</f>
        <v/>
      </c>
      <c r="J315" s="54">
        <f>IF(G315="","",G315-AVERAGEIFS(G$4:G$503,$C$4:$C$503,$C315,$E$4:$E$503,"N"))</f>
        <v/>
      </c>
      <c r="K315" s="54">
        <f>IF(H315="","",H315-AVERAGEIFS(H$4:H$503,$C$4:$C$503,$C315,$E$4:$E$503,"N"))</f>
        <v/>
      </c>
    </row>
    <row r="316">
      <c r="A316" s="46" t="inlineStr">
        <is>
          <t>MU</t>
        </is>
      </c>
      <c r="B316" s="46" t="inlineStr">
        <is>
          <t>Micron Technology</t>
        </is>
      </c>
      <c r="C316" s="46" t="inlineStr">
        <is>
          <t>Information Technology</t>
        </is>
      </c>
      <c r="D316" s="46" t="inlineStr">
        <is>
          <t>Boise, Idaho</t>
        </is>
      </c>
      <c r="E316" s="46" t="inlineStr">
        <is>
          <t>N</t>
        </is>
      </c>
      <c r="F316" s="71" t="n">
        <v>2.32188</v>
      </c>
      <c r="G316" s="71" t="n">
        <v>0.60398</v>
      </c>
      <c r="H316" s="71" t="n">
        <v>1.99568</v>
      </c>
      <c r="I316" s="54">
        <f>IF(F316="","",F316-AVERAGEIFS(F$4:F$503,$C$4:$C$503,$C316,$E$4:$E$503,"N"))</f>
        <v/>
      </c>
      <c r="J316" s="54">
        <f>IF(G316="","",G316-AVERAGEIFS(G$4:G$503,$C$4:$C$503,$C316,$E$4:$E$503,"N"))</f>
        <v/>
      </c>
      <c r="K316" s="54">
        <f>IF(H316="","",H316-AVERAGEIFS(H$4:H$503,$C$4:$C$503,$C316,$E$4:$E$503,"N"))</f>
        <v/>
      </c>
    </row>
    <row r="317">
      <c r="A317" s="46" t="inlineStr">
        <is>
          <t>MSFT</t>
        </is>
      </c>
      <c r="B317" s="46" t="inlineStr">
        <is>
          <t>Microsoft</t>
        </is>
      </c>
      <c r="C317" s="46" t="inlineStr">
        <is>
          <t>Information Technology</t>
        </is>
      </c>
      <c r="D317" s="46" t="inlineStr">
        <is>
          <t>Seattle</t>
        </is>
      </c>
      <c r="E317" s="46" t="inlineStr">
        <is>
          <t>N</t>
        </is>
      </c>
      <c r="F317" s="71" t="n">
        <v>0.6032</v>
      </c>
      <c r="G317" s="71" t="n">
        <v>0.33138</v>
      </c>
      <c r="H317" s="71" t="n">
        <v>0.27183</v>
      </c>
      <c r="I317" s="54">
        <f>IF(F317="","",F317-AVERAGEIFS(F$4:F$503,$C$4:$C$503,$C317,$E$4:$E$503,"N"))</f>
        <v/>
      </c>
      <c r="J317" s="54">
        <f>IF(G317="","",G317-AVERAGEIFS(G$4:G$503,$C$4:$C$503,$C317,$E$4:$E$503,"N"))</f>
        <v/>
      </c>
      <c r="K317" s="54">
        <f>IF(H317="","",H317-AVERAGEIFS(H$4:H$503,$C$4:$C$503,$C317,$E$4:$E$503,"N"))</f>
        <v/>
      </c>
    </row>
    <row r="318">
      <c r="A318" s="46" t="inlineStr">
        <is>
          <t>MAA</t>
        </is>
      </c>
      <c r="B318" s="46" t="inlineStr">
        <is>
          <t>Mid-America Apartment Communities</t>
        </is>
      </c>
      <c r="C318" s="46" t="inlineStr">
        <is>
          <t>Real Estate</t>
        </is>
      </c>
      <c r="D318" s="46" t="inlineStr">
        <is>
          <t>Memphis, Tennessee</t>
        </is>
      </c>
      <c r="E318" s="46" t="inlineStr">
        <is>
          <t>N</t>
        </is>
      </c>
      <c r="F318" s="71" t="n">
        <v>-0.35314</v>
      </c>
      <c r="G318" s="71" t="n">
        <v>-0.38111</v>
      </c>
      <c r="H318" s="71" t="n">
        <v>0.02797</v>
      </c>
      <c r="I318" s="54">
        <f>IF(F318="","",F318-AVERAGEIFS(F$4:F$503,$C$4:$C$503,$C318,$E$4:$E$503,"N"))</f>
        <v/>
      </c>
      <c r="J318" s="54">
        <f>IF(G318="","",G318-AVERAGEIFS(G$4:G$503,$C$4:$C$503,$C318,$E$4:$E$503,"N"))</f>
        <v/>
      </c>
      <c r="K318" s="54">
        <f>IF(H318="","",H318-AVERAGEIFS(H$4:H$503,$C$4:$C$503,$C318,$E$4:$E$503,"N"))</f>
        <v/>
      </c>
    </row>
    <row r="319">
      <c r="A319" s="46" t="inlineStr">
        <is>
          <t>MRNA</t>
        </is>
      </c>
      <c r="B319" s="46" t="inlineStr">
        <is>
          <t>Moderna</t>
        </is>
      </c>
      <c r="C319" s="46" t="inlineStr">
        <is>
          <t>Health Care</t>
        </is>
      </c>
      <c r="D319" s="46" t="inlineStr">
        <is>
          <t>Boston</t>
        </is>
      </c>
      <c r="E319" s="46" t="inlineStr">
        <is>
          <t>N</t>
        </is>
      </c>
      <c r="F319" s="71" t="n">
        <v>-0.35953</v>
      </c>
      <c r="G319" s="71" t="n">
        <v>-1.13902</v>
      </c>
      <c r="H319" s="71" t="n">
        <v>0.77949</v>
      </c>
      <c r="I319" s="54">
        <f>IF(F319="","",F319-AVERAGEIFS(F$4:F$503,$C$4:$C$503,$C319,$E$4:$E$503,"N"))</f>
        <v/>
      </c>
      <c r="J319" s="54">
        <f>IF(G319="","",G319-AVERAGEIFS(G$4:G$503,$C$4:$C$503,$C319,$E$4:$E$503,"N"))</f>
        <v/>
      </c>
      <c r="K319" s="54">
        <f>IF(H319="","",H319-AVERAGEIFS(H$4:H$503,$C$4:$C$503,$C319,$E$4:$E$503,"N"))</f>
        <v/>
      </c>
    </row>
    <row r="320">
      <c r="A320" s="46" t="inlineStr">
        <is>
          <t>MDLZ</t>
        </is>
      </c>
      <c r="B320" s="46" t="inlineStr">
        <is>
          <t>Mondelez International</t>
        </is>
      </c>
      <c r="C320" s="46" t="inlineStr">
        <is>
          <t>Consumer Staples</t>
        </is>
      </c>
      <c r="D320" s="46" t="inlineStr">
        <is>
          <t>Chicago</t>
        </is>
      </c>
      <c r="E320" s="46" t="inlineStr">
        <is>
          <t>N</t>
        </is>
      </c>
      <c r="F320" s="71" t="n">
        <v>0.1748</v>
      </c>
      <c r="G320" s="71" t="n">
        <v>0.15031</v>
      </c>
      <c r="H320" s="71" t="n">
        <v>0.02449</v>
      </c>
      <c r="I320" s="54">
        <f>IF(F320="","",F320-AVERAGEIFS(F$4:F$503,$C$4:$C$503,$C320,$E$4:$E$503,"N"))</f>
        <v/>
      </c>
      <c r="J320" s="54">
        <f>IF(G320="","",G320-AVERAGEIFS(G$4:G$503,$C$4:$C$503,$C320,$E$4:$E$503,"N"))</f>
        <v/>
      </c>
      <c r="K320" s="54">
        <f>IF(H320="","",H320-AVERAGEIFS(H$4:H$503,$C$4:$C$503,$C320,$E$4:$E$503,"N"))</f>
        <v/>
      </c>
    </row>
    <row r="321">
      <c r="A321" s="46" t="inlineStr">
        <is>
          <t>MPWR</t>
        </is>
      </c>
      <c r="B321" s="46" t="inlineStr">
        <is>
          <t>Monolithic Power Systems</t>
        </is>
      </c>
      <c r="C321" s="46" t="inlineStr">
        <is>
          <t>Information Technology</t>
        </is>
      </c>
      <c r="D321" s="46" t="inlineStr">
        <is>
          <t>Seattle</t>
        </is>
      </c>
      <c r="E321" s="46" t="inlineStr">
        <is>
          <t>N</t>
        </is>
      </c>
      <c r="F321" s="71" t="n">
        <v>0.98606</v>
      </c>
      <c r="G321" s="71" t="n">
        <v>0.3279</v>
      </c>
      <c r="H321" s="71" t="n">
        <v>0.65816</v>
      </c>
      <c r="I321" s="54">
        <f>IF(F321="","",F321-AVERAGEIFS(F$4:F$503,$C$4:$C$503,$C321,$E$4:$E$503,"N"))</f>
        <v/>
      </c>
      <c r="J321" s="54">
        <f>IF(G321="","",G321-AVERAGEIFS(G$4:G$503,$C$4:$C$503,$C321,$E$4:$E$503,"N"))</f>
        <v/>
      </c>
      <c r="K321" s="54">
        <f>IF(H321="","",H321-AVERAGEIFS(H$4:H$503,$C$4:$C$503,$C321,$E$4:$E$503,"N"))</f>
        <v/>
      </c>
    </row>
    <row r="322">
      <c r="A322" s="46" t="inlineStr">
        <is>
          <t>MNST</t>
        </is>
      </c>
      <c r="B322" s="46" t="inlineStr">
        <is>
          <t>Monster Beverage</t>
        </is>
      </c>
      <c r="C322" s="46" t="inlineStr">
        <is>
          <t>Consumer Staples</t>
        </is>
      </c>
      <c r="D322" s="46" t="inlineStr">
        <is>
          <t>Los Angeles</t>
        </is>
      </c>
      <c r="E322" s="46" t="inlineStr">
        <is>
          <t>N</t>
        </is>
      </c>
      <c r="F322" s="71" t="n">
        <v>0.72602</v>
      </c>
      <c r="G322" s="71" t="n">
        <v>0.24538</v>
      </c>
      <c r="H322" s="71" t="n">
        <v>0.48064</v>
      </c>
      <c r="I322" s="54">
        <f>IF(F322="","",F322-AVERAGEIFS(F$4:F$503,$C$4:$C$503,$C322,$E$4:$E$503,"N"))</f>
        <v/>
      </c>
      <c r="J322" s="54">
        <f>IF(G322="","",G322-AVERAGEIFS(G$4:G$503,$C$4:$C$503,$C322,$E$4:$E$503,"N"))</f>
        <v/>
      </c>
      <c r="K322" s="54">
        <f>IF(H322="","",H322-AVERAGEIFS(H$4:H$503,$C$4:$C$503,$C322,$E$4:$E$503,"N"))</f>
        <v/>
      </c>
    </row>
    <row r="323">
      <c r="A323" s="46" t="inlineStr">
        <is>
          <t>MCO</t>
        </is>
      </c>
      <c r="B323" s="46" t="inlineStr">
        <is>
          <t>Moody's Corporation</t>
        </is>
      </c>
      <c r="C323" s="46" t="inlineStr">
        <is>
          <t>Financials</t>
        </is>
      </c>
      <c r="D323" s="46" t="inlineStr">
        <is>
          <t>New York</t>
        </is>
      </c>
      <c r="E323" s="46" t="inlineStr">
        <is>
          <t>N</t>
        </is>
      </c>
      <c r="F323" s="71" t="n">
        <v>0.26317</v>
      </c>
      <c r="G323" s="71" t="n">
        <v>0.02148</v>
      </c>
      <c r="H323" s="71" t="n">
        <v>0.24168</v>
      </c>
      <c r="I323" s="54">
        <f>IF(F323="","",F323-AVERAGEIFS(F$4:F$503,$C$4:$C$503,$C323,$E$4:$E$503,"N"))</f>
        <v/>
      </c>
      <c r="J323" s="54">
        <f>IF(G323="","",G323-AVERAGEIFS(G$4:G$503,$C$4:$C$503,$C323,$E$4:$E$503,"N"))</f>
        <v/>
      </c>
      <c r="K323" s="54">
        <f>IF(H323="","",H323-AVERAGEIFS(H$4:H$503,$C$4:$C$503,$C323,$E$4:$E$503,"N"))</f>
        <v/>
      </c>
    </row>
    <row r="324">
      <c r="A324" s="46" t="inlineStr">
        <is>
          <t>MS</t>
        </is>
      </c>
      <c r="B324" s="46" t="inlineStr">
        <is>
          <t>Morgan Stanley</t>
        </is>
      </c>
      <c r="C324" s="46" t="inlineStr">
        <is>
          <t>Financials</t>
        </is>
      </c>
      <c r="D324" s="46" t="inlineStr">
        <is>
          <t>New York</t>
        </is>
      </c>
      <c r="E324" s="46" t="inlineStr">
        <is>
          <t>N</t>
        </is>
      </c>
      <c r="F324" s="71" t="n">
        <v>0.7342</v>
      </c>
      <c r="G324" s="71" t="n">
        <v>-0.0469</v>
      </c>
      <c r="H324" s="71" t="n">
        <v>0.78109</v>
      </c>
      <c r="I324" s="54">
        <f>IF(F324="","",F324-AVERAGEIFS(F$4:F$503,$C$4:$C$503,$C324,$E$4:$E$503,"N"))</f>
        <v/>
      </c>
      <c r="J324" s="54">
        <f>IF(G324="","",G324-AVERAGEIFS(G$4:G$503,$C$4:$C$503,$C324,$E$4:$E$503,"N"))</f>
        <v/>
      </c>
      <c r="K324" s="54">
        <f>IF(H324="","",H324-AVERAGEIFS(H$4:H$503,$C$4:$C$503,$C324,$E$4:$E$503,"N"))</f>
        <v/>
      </c>
    </row>
    <row r="325">
      <c r="A325" s="46" t="inlineStr">
        <is>
          <t>MOS</t>
        </is>
      </c>
      <c r="B325" s="46" t="inlineStr">
        <is>
          <t>Mosaic Company (The)</t>
        </is>
      </c>
      <c r="C325" s="46" t="inlineStr">
        <is>
          <t>Materials</t>
        </is>
      </c>
      <c r="D325" s="46" t="inlineStr">
        <is>
          <t>Tampa Bay</t>
        </is>
      </c>
      <c r="E325" s="46" t="inlineStr">
        <is>
          <t>N</t>
        </is>
      </c>
      <c r="F325" s="71" t="n">
        <v>-0.65421</v>
      </c>
      <c r="G325" s="71" t="n">
        <v>-0.26493</v>
      </c>
      <c r="H325" s="71" t="n">
        <v>-0.38928</v>
      </c>
      <c r="I325" s="54">
        <f>IF(F325="","",F325-AVERAGEIFS(F$4:F$503,$C$4:$C$503,$C325,$E$4:$E$503,"N"))</f>
        <v/>
      </c>
      <c r="J325" s="54">
        <f>IF(G325="","",G325-AVERAGEIFS(G$4:G$503,$C$4:$C$503,$C325,$E$4:$E$503,"N"))</f>
        <v/>
      </c>
      <c r="K325" s="54">
        <f>IF(H325="","",H325-AVERAGEIFS(H$4:H$503,$C$4:$C$503,$C325,$E$4:$E$503,"N"))</f>
        <v/>
      </c>
    </row>
    <row r="326">
      <c r="A326" s="46" t="inlineStr">
        <is>
          <t>MSI</t>
        </is>
      </c>
      <c r="B326" s="46" t="inlineStr">
        <is>
          <t>Motorola Solutions</t>
        </is>
      </c>
      <c r="C326" s="46" t="inlineStr">
        <is>
          <t>Information Technology</t>
        </is>
      </c>
      <c r="D326" s="46" t="inlineStr">
        <is>
          <t>Chicago</t>
        </is>
      </c>
      <c r="E326" s="46" t="inlineStr">
        <is>
          <t>N</t>
        </is>
      </c>
      <c r="F326" s="71" t="n">
        <v>0.69192</v>
      </c>
      <c r="G326" s="71" t="n">
        <v>0.38186</v>
      </c>
      <c r="H326" s="71" t="n">
        <v>0.31005</v>
      </c>
      <c r="I326" s="54">
        <f>IF(F326="","",F326-AVERAGEIFS(F$4:F$503,$C$4:$C$503,$C326,$E$4:$E$503,"N"))</f>
        <v/>
      </c>
      <c r="J326" s="54">
        <f>IF(G326="","",G326-AVERAGEIFS(G$4:G$503,$C$4:$C$503,$C326,$E$4:$E$503,"N"))</f>
        <v/>
      </c>
      <c r="K326" s="54">
        <f>IF(H326="","",H326-AVERAGEIFS(H$4:H$503,$C$4:$C$503,$C326,$E$4:$E$503,"N"))</f>
        <v/>
      </c>
    </row>
    <row r="327">
      <c r="A327" s="46" t="inlineStr">
        <is>
          <t>MSCI</t>
        </is>
      </c>
      <c r="B327" s="46" t="inlineStr">
        <is>
          <t>MSCI</t>
        </is>
      </c>
      <c r="C327" s="46" t="inlineStr">
        <is>
          <t>Financials</t>
        </is>
      </c>
      <c r="D327" s="46" t="inlineStr">
        <is>
          <t>New York</t>
        </is>
      </c>
      <c r="E327" s="46" t="inlineStr">
        <is>
          <t>N</t>
        </is>
      </c>
      <c r="F327" s="71" t="n">
        <v>-0.03727</v>
      </c>
      <c r="G327" s="71" t="n">
        <v>-0.1575</v>
      </c>
      <c r="H327" s="71" t="n">
        <v>0.12023</v>
      </c>
      <c r="I327" s="54">
        <f>IF(F327="","",F327-AVERAGEIFS(F$4:F$503,$C$4:$C$503,$C327,$E$4:$E$503,"N"))</f>
        <v/>
      </c>
      <c r="J327" s="54">
        <f>IF(G327="","",G327-AVERAGEIFS(G$4:G$503,$C$4:$C$503,$C327,$E$4:$E$503,"N"))</f>
        <v/>
      </c>
      <c r="K327" s="54">
        <f>IF(H327="","",H327-AVERAGEIFS(H$4:H$503,$C$4:$C$503,$C327,$E$4:$E$503,"N"))</f>
        <v/>
      </c>
    </row>
    <row r="328">
      <c r="A328" s="46" t="inlineStr">
        <is>
          <t>NDAQ</t>
        </is>
      </c>
      <c r="B328" s="46" t="inlineStr">
        <is>
          <t>Nasdaq, Inc.</t>
        </is>
      </c>
      <c r="C328" s="46" t="inlineStr">
        <is>
          <t>Financials</t>
        </is>
      </c>
      <c r="D328" s="46" t="inlineStr">
        <is>
          <t>New York</t>
        </is>
      </c>
      <c r="E328" s="46" t="inlineStr">
        <is>
          <t>N</t>
        </is>
      </c>
      <c r="F328" s="71" t="n">
        <v>0.37547</v>
      </c>
      <c r="G328" s="71" t="n">
        <v>-0.08373999999999999</v>
      </c>
      <c r="H328" s="71" t="n">
        <v>0.45922</v>
      </c>
      <c r="I328" s="54">
        <f>IF(F328="","",F328-AVERAGEIFS(F$4:F$503,$C$4:$C$503,$C328,$E$4:$E$503,"N"))</f>
        <v/>
      </c>
      <c r="J328" s="54">
        <f>IF(G328="","",G328-AVERAGEIFS(G$4:G$503,$C$4:$C$503,$C328,$E$4:$E$503,"N"))</f>
        <v/>
      </c>
      <c r="K328" s="54">
        <f>IF(H328="","",H328-AVERAGEIFS(H$4:H$503,$C$4:$C$503,$C328,$E$4:$E$503,"N"))</f>
        <v/>
      </c>
    </row>
    <row r="329">
      <c r="A329" s="46" t="inlineStr">
        <is>
          <t>NTAP</t>
        </is>
      </c>
      <c r="B329" s="46" t="inlineStr">
        <is>
          <t>NetApp</t>
        </is>
      </c>
      <c r="C329" s="46" t="inlineStr">
        <is>
          <t>Information Technology</t>
        </is>
      </c>
      <c r="D329" s="46" t="inlineStr">
        <is>
          <t>SF Bay Area</t>
        </is>
      </c>
      <c r="E329" s="46" t="inlineStr">
        <is>
          <t>N</t>
        </is>
      </c>
      <c r="F329" s="71" t="n">
        <v>0.9663</v>
      </c>
      <c r="G329" s="71" t="n">
        <v>0.14939</v>
      </c>
      <c r="H329" s="71" t="n">
        <v>0.81691</v>
      </c>
      <c r="I329" s="54">
        <f>IF(F329="","",F329-AVERAGEIFS(F$4:F$503,$C$4:$C$503,$C329,$E$4:$E$503,"N"))</f>
        <v/>
      </c>
      <c r="J329" s="54">
        <f>IF(G329="","",G329-AVERAGEIFS(G$4:G$503,$C$4:$C$503,$C329,$E$4:$E$503,"N"))</f>
        <v/>
      </c>
      <c r="K329" s="54">
        <f>IF(H329="","",H329-AVERAGEIFS(H$4:H$503,$C$4:$C$503,$C329,$E$4:$E$503,"N"))</f>
        <v/>
      </c>
    </row>
    <row r="330">
      <c r="A330" s="46" t="inlineStr">
        <is>
          <t>NFLX</t>
        </is>
      </c>
      <c r="B330" s="46" t="inlineStr">
        <is>
          <t>Netflix</t>
        </is>
      </c>
      <c r="C330" s="46" t="inlineStr">
        <is>
          <t>Communication Services</t>
        </is>
      </c>
      <c r="D330" s="46" t="inlineStr">
        <is>
          <t>SF Bay Area</t>
        </is>
      </c>
      <c r="E330" s="46" t="inlineStr">
        <is>
          <t>N</t>
        </is>
      </c>
      <c r="F330" s="71" t="n">
        <v>0.11619</v>
      </c>
      <c r="G330" s="71" t="n">
        <v>-0.01729</v>
      </c>
      <c r="H330" s="71" t="n">
        <v>0.13348</v>
      </c>
      <c r="I330" s="54">
        <f>IF(F330="","",F330-AVERAGEIFS(F$4:F$503,$C$4:$C$503,$C330,$E$4:$E$503,"N"))</f>
        <v/>
      </c>
      <c r="J330" s="54">
        <f>IF(G330="","",G330-AVERAGEIFS(G$4:G$503,$C$4:$C$503,$C330,$E$4:$E$503,"N"))</f>
        <v/>
      </c>
      <c r="K330" s="54">
        <f>IF(H330="","",H330-AVERAGEIFS(H$4:H$503,$C$4:$C$503,$C330,$E$4:$E$503,"N"))</f>
        <v/>
      </c>
    </row>
    <row r="331">
      <c r="A331" s="46" t="inlineStr">
        <is>
          <t>NEM</t>
        </is>
      </c>
      <c r="B331" s="46" t="inlineStr">
        <is>
          <t>Newmont</t>
        </is>
      </c>
      <c r="C331" s="46" t="inlineStr">
        <is>
          <t>Materials</t>
        </is>
      </c>
      <c r="D331" s="46" t="inlineStr">
        <is>
          <t>Denver</t>
        </is>
      </c>
      <c r="E331" s="46" t="inlineStr">
        <is>
          <t>N</t>
        </is>
      </c>
      <c r="F331" s="71" t="n">
        <v>0.8086</v>
      </c>
      <c r="G331" s="71" t="n">
        <v>-0.30551</v>
      </c>
      <c r="H331" s="71" t="n">
        <v>1.11411</v>
      </c>
      <c r="I331" s="54">
        <f>IF(F331="","",F331-AVERAGEIFS(F$4:F$503,$C$4:$C$503,$C331,$E$4:$E$503,"N"))</f>
        <v/>
      </c>
      <c r="J331" s="54">
        <f>IF(G331="","",G331-AVERAGEIFS(G$4:G$503,$C$4:$C$503,$C331,$E$4:$E$503,"N"))</f>
        <v/>
      </c>
      <c r="K331" s="54">
        <f>IF(H331="","",H331-AVERAGEIFS(H$4:H$503,$C$4:$C$503,$C331,$E$4:$E$503,"N"))</f>
        <v/>
      </c>
    </row>
    <row r="332">
      <c r="A332" s="46" t="inlineStr">
        <is>
          <t>NWSA</t>
        </is>
      </c>
      <c r="B332" s="46" t="inlineStr">
        <is>
          <t>News Corp (Class A)</t>
        </is>
      </c>
      <c r="C332" s="46" t="inlineStr">
        <is>
          <t>Communication Services</t>
        </is>
      </c>
      <c r="D332" s="46" t="inlineStr">
        <is>
          <t>New York</t>
        </is>
      </c>
      <c r="E332" s="46" t="inlineStr">
        <is>
          <t>N</t>
        </is>
      </c>
      <c r="F332" s="71" t="n">
        <v>0.25642</v>
      </c>
      <c r="G332" s="71" t="n">
        <v>0.03376</v>
      </c>
      <c r="H332" s="71" t="n">
        <v>0.22266</v>
      </c>
      <c r="I332" s="54">
        <f>IF(F332="","",F332-AVERAGEIFS(F$4:F$503,$C$4:$C$503,$C332,$E$4:$E$503,"N"))</f>
        <v/>
      </c>
      <c r="J332" s="54">
        <f>IF(G332="","",G332-AVERAGEIFS(G$4:G$503,$C$4:$C$503,$C332,$E$4:$E$503,"N"))</f>
        <v/>
      </c>
      <c r="K332" s="54">
        <f>IF(H332="","",H332-AVERAGEIFS(H$4:H$503,$C$4:$C$503,$C332,$E$4:$E$503,"N"))</f>
        <v/>
      </c>
    </row>
    <row r="333">
      <c r="A333" s="46" t="inlineStr">
        <is>
          <t>NEE</t>
        </is>
      </c>
      <c r="B333" s="46" t="inlineStr">
        <is>
          <t>NextEra Energy</t>
        </is>
      </c>
      <c r="C333" s="46" t="inlineStr">
        <is>
          <t>Utilities</t>
        </is>
      </c>
      <c r="D333" s="46" t="inlineStr">
        <is>
          <t>South Florida</t>
        </is>
      </c>
      <c r="E333" s="46" t="inlineStr">
        <is>
          <t>N</t>
        </is>
      </c>
      <c r="F333" s="71" t="n">
        <v>0.09313</v>
      </c>
      <c r="G333" s="71" t="n">
        <v>-0.21792</v>
      </c>
      <c r="H333" s="71" t="n">
        <v>0.31105</v>
      </c>
      <c r="I333" s="54">
        <f>IF(F333="","",F333-AVERAGEIFS(F$4:F$503,$C$4:$C$503,$C333,$E$4:$E$503,"N"))</f>
        <v/>
      </c>
      <c r="J333" s="54">
        <f>IF(G333="","",G333-AVERAGEIFS(G$4:G$503,$C$4:$C$503,$C333,$E$4:$E$503,"N"))</f>
        <v/>
      </c>
      <c r="K333" s="54">
        <f>IF(H333="","",H333-AVERAGEIFS(H$4:H$503,$C$4:$C$503,$C333,$E$4:$E$503,"N"))</f>
        <v/>
      </c>
    </row>
    <row r="334">
      <c r="A334" s="46" t="inlineStr">
        <is>
          <t>NKE</t>
        </is>
      </c>
      <c r="B334" s="46" t="inlineStr">
        <is>
          <t>Nike, Inc.</t>
        </is>
      </c>
      <c r="C334" s="46" t="inlineStr">
        <is>
          <t>Consumer Discretionary</t>
        </is>
      </c>
      <c r="D334" s="46" t="inlineStr">
        <is>
          <t>Washington County, Oregon</t>
        </is>
      </c>
      <c r="E334" s="46" t="inlineStr">
        <is>
          <t>N</t>
        </is>
      </c>
      <c r="F334" s="71" t="n">
        <v>-1.37057</v>
      </c>
      <c r="G334" s="71" t="n">
        <v>-0.49698</v>
      </c>
      <c r="H334" s="71" t="n">
        <v>-0.89503</v>
      </c>
      <c r="I334" s="54">
        <f>IF(F334="","",F334-AVERAGEIFS(F$4:F$503,$C$4:$C$503,$C334,$E$4:$E$503,"N"))</f>
        <v/>
      </c>
      <c r="J334" s="54">
        <f>IF(G334="","",G334-AVERAGEIFS(G$4:G$503,$C$4:$C$503,$C334,$E$4:$E$503,"N"))</f>
        <v/>
      </c>
      <c r="K334" s="54">
        <f>IF(H334="","",H334-AVERAGEIFS(H$4:H$503,$C$4:$C$503,$C334,$E$4:$E$503,"N"))</f>
        <v/>
      </c>
    </row>
    <row r="335">
      <c r="A335" s="46" t="inlineStr">
        <is>
          <t>NI</t>
        </is>
      </c>
      <c r="B335" s="46" t="inlineStr">
        <is>
          <t>NiSource</t>
        </is>
      </c>
      <c r="C335" s="46" t="inlineStr">
        <is>
          <t>Utilities</t>
        </is>
      </c>
      <c r="D335" s="46" t="inlineStr">
        <is>
          <t>Merrillville, Indiana</t>
        </is>
      </c>
      <c r="E335" s="46" t="inlineStr">
        <is>
          <t>N</t>
        </is>
      </c>
      <c r="F335" s="71" t="n">
        <v>0.66833</v>
      </c>
      <c r="G335" s="71" t="n">
        <v>0.15461</v>
      </c>
      <c r="H335" s="71" t="n">
        <v>0.51371</v>
      </c>
      <c r="I335" s="54">
        <f>IF(F335="","",F335-AVERAGEIFS(F$4:F$503,$C$4:$C$503,$C335,$E$4:$E$503,"N"))</f>
        <v/>
      </c>
      <c r="J335" s="54">
        <f>IF(G335="","",G335-AVERAGEIFS(G$4:G$503,$C$4:$C$503,$C335,$E$4:$E$503,"N"))</f>
        <v/>
      </c>
      <c r="K335" s="54">
        <f>IF(H335="","",H335-AVERAGEIFS(H$4:H$503,$C$4:$C$503,$C335,$E$4:$E$503,"N"))</f>
        <v/>
      </c>
    </row>
    <row r="336">
      <c r="A336" s="46" t="inlineStr">
        <is>
          <t>NDSN</t>
        </is>
      </c>
      <c r="B336" s="46" t="inlineStr">
        <is>
          <t>Nordson Corporation</t>
        </is>
      </c>
      <c r="C336" s="46" t="inlineStr">
        <is>
          <t>Industrials</t>
        </is>
      </c>
      <c r="D336" s="46" t="inlineStr">
        <is>
          <t>Cleveland</t>
        </is>
      </c>
      <c r="E336" s="46" t="inlineStr">
        <is>
          <t>N</t>
        </is>
      </c>
      <c r="F336" s="71" t="n">
        <v>0.35391</v>
      </c>
      <c r="G336" s="71" t="n">
        <v>0.09680999999999999</v>
      </c>
      <c r="H336" s="71" t="n">
        <v>0.2571</v>
      </c>
      <c r="I336" s="54">
        <f>IF(F336="","",F336-AVERAGEIFS(F$4:F$503,$C$4:$C$503,$C336,$E$4:$E$503,"N"))</f>
        <v/>
      </c>
      <c r="J336" s="54">
        <f>IF(G336="","",G336-AVERAGEIFS(G$4:G$503,$C$4:$C$503,$C336,$E$4:$E$503,"N"))</f>
        <v/>
      </c>
      <c r="K336" s="54">
        <f>IF(H336="","",H336-AVERAGEIFS(H$4:H$503,$C$4:$C$503,$C336,$E$4:$E$503,"N"))</f>
        <v/>
      </c>
    </row>
    <row r="337">
      <c r="A337" s="46" t="inlineStr">
        <is>
          <t>NSC</t>
        </is>
      </c>
      <c r="B337" s="46" t="inlineStr">
        <is>
          <t>Norfolk Southern</t>
        </is>
      </c>
      <c r="C337" s="46" t="inlineStr">
        <is>
          <t>Industrials</t>
        </is>
      </c>
      <c r="D337" s="46" t="inlineStr">
        <is>
          <t>Atlanta</t>
        </is>
      </c>
      <c r="E337" s="46" t="inlineStr">
        <is>
          <t>N</t>
        </is>
      </c>
      <c r="F337" s="71" t="n">
        <v>0.26591</v>
      </c>
      <c r="G337" s="71" t="n">
        <v>-0.07191</v>
      </c>
      <c r="H337" s="71" t="n">
        <v>0.33782</v>
      </c>
      <c r="I337" s="54">
        <f>IF(F337="","",F337-AVERAGEIFS(F$4:F$503,$C$4:$C$503,$C337,$E$4:$E$503,"N"))</f>
        <v/>
      </c>
      <c r="J337" s="54">
        <f>IF(G337="","",G337-AVERAGEIFS(G$4:G$503,$C$4:$C$503,$C337,$E$4:$E$503,"N"))</f>
        <v/>
      </c>
      <c r="K337" s="54">
        <f>IF(H337="","",H337-AVERAGEIFS(H$4:H$503,$C$4:$C$503,$C337,$E$4:$E$503,"N"))</f>
        <v/>
      </c>
    </row>
    <row r="338">
      <c r="A338" s="46" t="inlineStr">
        <is>
          <t>NTRS</t>
        </is>
      </c>
      <c r="B338" s="46" t="inlineStr">
        <is>
          <t>Northern Trust</t>
        </is>
      </c>
      <c r="C338" s="46" t="inlineStr">
        <is>
          <t>Financials</t>
        </is>
      </c>
      <c r="D338" s="46" t="inlineStr">
        <is>
          <t>Chicago</t>
        </is>
      </c>
      <c r="E338" s="46" t="inlineStr">
        <is>
          <t>N</t>
        </is>
      </c>
      <c r="F338" s="71" t="n">
        <v>0.44506</v>
      </c>
      <c r="G338" s="71" t="n">
        <v>-0.33637</v>
      </c>
      <c r="H338" s="71" t="n">
        <v>0.78143</v>
      </c>
      <c r="I338" s="54">
        <f>IF(F338="","",F338-AVERAGEIFS(F$4:F$503,$C$4:$C$503,$C338,$E$4:$E$503,"N"))</f>
        <v/>
      </c>
      <c r="J338" s="54">
        <f>IF(G338="","",G338-AVERAGEIFS(G$4:G$503,$C$4:$C$503,$C338,$E$4:$E$503,"N"))</f>
        <v/>
      </c>
      <c r="K338" s="54">
        <f>IF(H338="","",H338-AVERAGEIFS(H$4:H$503,$C$4:$C$503,$C338,$E$4:$E$503,"N"))</f>
        <v/>
      </c>
    </row>
    <row r="339">
      <c r="A339" s="46" t="inlineStr">
        <is>
          <t>NOC</t>
        </is>
      </c>
      <c r="B339" s="46" t="inlineStr">
        <is>
          <t>Northrop Grumman</t>
        </is>
      </c>
      <c r="C339" s="46" t="inlineStr">
        <is>
          <t>Industrials</t>
        </is>
      </c>
      <c r="D339" s="46" t="inlineStr">
        <is>
          <t>West Falls Church, Virginia[2]</t>
        </is>
      </c>
      <c r="E339" s="46" t="inlineStr">
        <is>
          <t>N</t>
        </is>
      </c>
      <c r="F339" s="71" t="n">
        <v>0.30731</v>
      </c>
      <c r="G339" s="71" t="n">
        <v>0.16946</v>
      </c>
      <c r="H339" s="71" t="n">
        <v>0.13785</v>
      </c>
      <c r="I339" s="54">
        <f>IF(F339="","",F339-AVERAGEIFS(F$4:F$503,$C$4:$C$503,$C339,$E$4:$E$503,"N"))</f>
        <v/>
      </c>
      <c r="J339" s="54">
        <f>IF(G339="","",G339-AVERAGEIFS(G$4:G$503,$C$4:$C$503,$C339,$E$4:$E$503,"N"))</f>
        <v/>
      </c>
      <c r="K339" s="54">
        <f>IF(H339="","",H339-AVERAGEIFS(H$4:H$503,$C$4:$C$503,$C339,$E$4:$E$503,"N"))</f>
        <v/>
      </c>
    </row>
    <row r="340">
      <c r="A340" s="46" t="inlineStr">
        <is>
          <t>NCLH</t>
        </is>
      </c>
      <c r="B340" s="46" t="inlineStr">
        <is>
          <t>Norwegian Cruise Line Holdings</t>
        </is>
      </c>
      <c r="C340" s="46" t="inlineStr">
        <is>
          <t>Consumer Discretionary</t>
        </is>
      </c>
      <c r="D340" s="46" t="inlineStr">
        <is>
          <t>Miami-Dade County, Florida[3]</t>
        </is>
      </c>
      <c r="E340" s="46" t="inlineStr">
        <is>
          <t>N</t>
        </is>
      </c>
      <c r="F340" s="71" t="n">
        <v>-0.5789299999999999</v>
      </c>
      <c r="G340" s="71" t="n">
        <v>-0.41779</v>
      </c>
      <c r="H340" s="71" t="n">
        <v>-0.16114</v>
      </c>
      <c r="I340" s="54">
        <f>IF(F340="","",F340-AVERAGEIFS(F$4:F$503,$C$4:$C$503,$C340,$E$4:$E$503,"N"))</f>
        <v/>
      </c>
      <c r="J340" s="54">
        <f>IF(G340="","",G340-AVERAGEIFS(G$4:G$503,$C$4:$C$503,$C340,$E$4:$E$503,"N"))</f>
        <v/>
      </c>
      <c r="K340" s="54">
        <f>IF(H340="","",H340-AVERAGEIFS(H$4:H$503,$C$4:$C$503,$C340,$E$4:$E$503,"N"))</f>
        <v/>
      </c>
    </row>
    <row r="341">
      <c r="A341" s="46" t="inlineStr">
        <is>
          <t>NRG</t>
        </is>
      </c>
      <c r="B341" s="46" t="inlineStr">
        <is>
          <t>NRG Energy</t>
        </is>
      </c>
      <c r="C341" s="46" t="inlineStr">
        <is>
          <t>Utilities</t>
        </is>
      </c>
      <c r="D341" s="46" t="inlineStr">
        <is>
          <t>Houston</t>
        </is>
      </c>
      <c r="E341" s="46" t="inlineStr">
        <is>
          <t>N</t>
        </is>
      </c>
      <c r="F341" s="71" t="n">
        <v>1.02609</v>
      </c>
      <c r="G341" s="71" t="n">
        <v>0.6847800000000001</v>
      </c>
      <c r="H341" s="71" t="n">
        <v>0.34131</v>
      </c>
      <c r="I341" s="54">
        <f>IF(F341="","",F341-AVERAGEIFS(F$4:F$503,$C$4:$C$503,$C341,$E$4:$E$503,"N"))</f>
        <v/>
      </c>
      <c r="J341" s="54">
        <f>IF(G341="","",G341-AVERAGEIFS(G$4:G$503,$C$4:$C$503,$C341,$E$4:$E$503,"N"))</f>
        <v/>
      </c>
      <c r="K341" s="54">
        <f>IF(H341="","",H341-AVERAGEIFS(H$4:H$503,$C$4:$C$503,$C341,$E$4:$E$503,"N"))</f>
        <v/>
      </c>
    </row>
    <row r="342">
      <c r="A342" s="46" t="inlineStr">
        <is>
          <t>NUE</t>
        </is>
      </c>
      <c r="B342" s="46" t="inlineStr">
        <is>
          <t>Nucor</t>
        </is>
      </c>
      <c r="C342" s="46" t="inlineStr">
        <is>
          <t>Materials</t>
        </is>
      </c>
      <c r="D342" s="46" t="inlineStr">
        <is>
          <t>Charlotte</t>
        </is>
      </c>
      <c r="E342" s="46" t="inlineStr">
        <is>
          <t>N</t>
        </is>
      </c>
      <c r="F342" s="71" t="n">
        <v>0.9994499999999999</v>
      </c>
      <c r="G342" s="71" t="n">
        <v>0.67177</v>
      </c>
      <c r="H342" s="71" t="n">
        <v>0.32768</v>
      </c>
      <c r="I342" s="54">
        <f>IF(F342="","",F342-AVERAGEIFS(F$4:F$503,$C$4:$C$503,$C342,$E$4:$E$503,"N"))</f>
        <v/>
      </c>
      <c r="J342" s="54">
        <f>IF(G342="","",G342-AVERAGEIFS(G$4:G$503,$C$4:$C$503,$C342,$E$4:$E$503,"N"))</f>
        <v/>
      </c>
      <c r="K342" s="54">
        <f>IF(H342="","",H342-AVERAGEIFS(H$4:H$503,$C$4:$C$503,$C342,$E$4:$E$503,"N"))</f>
        <v/>
      </c>
    </row>
    <row r="343">
      <c r="A343" s="46" t="inlineStr">
        <is>
          <t>NVDA</t>
        </is>
      </c>
      <c r="B343" s="46" t="inlineStr">
        <is>
          <t>Nvidia</t>
        </is>
      </c>
      <c r="C343" s="46" t="inlineStr">
        <is>
          <t>Information Technology</t>
        </is>
      </c>
      <c r="D343" s="46" t="inlineStr">
        <is>
          <t>SF Bay Area</t>
        </is>
      </c>
      <c r="E343" s="46" t="inlineStr">
        <is>
          <t>N</t>
        </is>
      </c>
      <c r="F343" s="71" t="n">
        <v>2.31916</v>
      </c>
      <c r="G343" s="71" t="n">
        <v>1.21635</v>
      </c>
      <c r="H343" s="71" t="n">
        <v>0.9317</v>
      </c>
      <c r="I343" s="54">
        <f>IF(F343="","",F343-AVERAGEIFS(F$4:F$503,$C$4:$C$503,$C343,$E$4:$E$503,"N"))</f>
        <v/>
      </c>
      <c r="J343" s="54">
        <f>IF(G343="","",G343-AVERAGEIFS(G$4:G$503,$C$4:$C$503,$C343,$E$4:$E$503,"N"))</f>
        <v/>
      </c>
      <c r="K343" s="54">
        <f>IF(H343="","",H343-AVERAGEIFS(H$4:H$503,$C$4:$C$503,$C343,$E$4:$E$503,"N"))</f>
        <v/>
      </c>
    </row>
    <row r="344">
      <c r="A344" s="46" t="inlineStr">
        <is>
          <t>NVR</t>
        </is>
      </c>
      <c r="B344" s="46" t="inlineStr">
        <is>
          <t>NVR, Inc.</t>
        </is>
      </c>
      <c r="C344" s="46" t="inlineStr">
        <is>
          <t>Consumer Discretionary</t>
        </is>
      </c>
      <c r="D344" s="46" t="inlineStr">
        <is>
          <t>Washington DC</t>
        </is>
      </c>
      <c r="E344" s="46" t="inlineStr">
        <is>
          <t>N</t>
        </is>
      </c>
      <c r="F344" s="71" t="n">
        <v>0.14354</v>
      </c>
      <c r="G344" s="71" t="n">
        <v>0.4329</v>
      </c>
      <c r="H344" s="71" t="n">
        <v>-0.28936</v>
      </c>
      <c r="I344" s="54">
        <f>IF(F344="","",F344-AVERAGEIFS(F$4:F$503,$C$4:$C$503,$C344,$E$4:$E$503,"N"))</f>
        <v/>
      </c>
      <c r="J344" s="54">
        <f>IF(G344="","",G344-AVERAGEIFS(G$4:G$503,$C$4:$C$503,$C344,$E$4:$E$503,"N"))</f>
        <v/>
      </c>
      <c r="K344" s="54">
        <f>IF(H344="","",H344-AVERAGEIFS(H$4:H$503,$C$4:$C$503,$C344,$E$4:$E$503,"N"))</f>
        <v/>
      </c>
    </row>
    <row r="345">
      <c r="A345" s="46" t="inlineStr">
        <is>
          <t>NXPI</t>
        </is>
      </c>
      <c r="B345" s="46" t="inlineStr">
        <is>
          <t>NXP Semiconductors</t>
        </is>
      </c>
      <c r="C345" s="46" t="inlineStr">
        <is>
          <t>Information Technology</t>
        </is>
      </c>
      <c r="D345" s="46" t="inlineStr">
        <is>
          <t>Eindhoven, Netherlands</t>
        </is>
      </c>
      <c r="E345" s="46" t="inlineStr">
        <is>
          <t>Y</t>
        </is>
      </c>
      <c r="F345" s="71" t="n"/>
      <c r="G345" s="71" t="n"/>
      <c r="H345" s="71" t="n"/>
      <c r="I345" s="54">
        <f>IF(F345="","",F345-AVERAGEIFS(F$4:F$503,$C$4:$C$503,$C345,$E$4:$E$503,"N"))</f>
        <v/>
      </c>
      <c r="J345" s="54">
        <f>IF(G345="","",G345-AVERAGEIFS(G$4:G$503,$C$4:$C$503,$C345,$E$4:$E$503,"N"))</f>
        <v/>
      </c>
      <c r="K345" s="54">
        <f>IF(H345="","",H345-AVERAGEIFS(H$4:H$503,$C$4:$C$503,$C345,$E$4:$E$503,"N"))</f>
        <v/>
      </c>
    </row>
    <row r="346">
      <c r="A346" s="46" t="inlineStr">
        <is>
          <t>ORLY</t>
        </is>
      </c>
      <c r="B346" s="46" t="inlineStr">
        <is>
          <t>O'Reilly Automotive</t>
        </is>
      </c>
      <c r="C346" s="46" t="inlineStr">
        <is>
          <t>Consumer Discretionary</t>
        </is>
      </c>
      <c r="D346" s="46" t="inlineStr">
        <is>
          <t>Springfield, Missouri</t>
        </is>
      </c>
      <c r="E346" s="46" t="inlineStr">
        <is>
          <t>N</t>
        </is>
      </c>
      <c r="F346" s="71" t="n">
        <v>0.72627</v>
      </c>
      <c r="G346" s="71" t="n">
        <v>0.54937</v>
      </c>
      <c r="H346" s="71" t="n">
        <v>0.17691</v>
      </c>
      <c r="I346" s="54">
        <f>IF(F346="","",F346-AVERAGEIFS(F$4:F$503,$C$4:$C$503,$C346,$E$4:$E$503,"N"))</f>
        <v/>
      </c>
      <c r="J346" s="54">
        <f>IF(G346="","",G346-AVERAGEIFS(G$4:G$503,$C$4:$C$503,$C346,$E$4:$E$503,"N"))</f>
        <v/>
      </c>
      <c r="K346" s="54">
        <f>IF(H346="","",H346-AVERAGEIFS(H$4:H$503,$C$4:$C$503,$C346,$E$4:$E$503,"N"))</f>
        <v/>
      </c>
    </row>
    <row r="347">
      <c r="A347" s="46" t="inlineStr">
        <is>
          <t>OXY</t>
        </is>
      </c>
      <c r="B347" s="46" t="inlineStr">
        <is>
          <t>Occidental Petroleum</t>
        </is>
      </c>
      <c r="C347" s="46" t="inlineStr">
        <is>
          <t>Energy</t>
        </is>
      </c>
      <c r="D347" s="46" t="inlineStr">
        <is>
          <t>Houston</t>
        </is>
      </c>
      <c r="E347" s="46" t="inlineStr">
        <is>
          <t>N</t>
        </is>
      </c>
      <c r="F347" s="71" t="n">
        <v>0.73478</v>
      </c>
      <c r="G347" s="71" t="n">
        <v>0.77105</v>
      </c>
      <c r="H347" s="71" t="n">
        <v>-0.03627</v>
      </c>
      <c r="I347" s="54">
        <f>IF(F347="","",F347-AVERAGEIFS(F$4:F$503,$C$4:$C$503,$C347,$E$4:$E$503,"N"))</f>
        <v/>
      </c>
      <c r="J347" s="54">
        <f>IF(G347="","",G347-AVERAGEIFS(G$4:G$503,$C$4:$C$503,$C347,$E$4:$E$503,"N"))</f>
        <v/>
      </c>
      <c r="K347" s="54">
        <f>IF(H347="","",H347-AVERAGEIFS(H$4:H$503,$C$4:$C$503,$C347,$E$4:$E$503,"N"))</f>
        <v/>
      </c>
    </row>
    <row r="348">
      <c r="A348" s="46" t="inlineStr">
        <is>
          <t>ODFL</t>
        </is>
      </c>
      <c r="B348" s="46" t="inlineStr">
        <is>
          <t>Old Dominion</t>
        </is>
      </c>
      <c r="C348" s="46" t="inlineStr">
        <is>
          <t>Industrials</t>
        </is>
      </c>
      <c r="D348" s="46" t="inlineStr">
        <is>
          <t>Thomasville, North Carolina</t>
        </is>
      </c>
      <c r="E348" s="46" t="inlineStr">
        <is>
          <t>N</t>
        </is>
      </c>
      <c r="F348" s="71" t="n">
        <v>0.22371</v>
      </c>
      <c r="G348" s="71" t="n">
        <v>0.38715</v>
      </c>
      <c r="H348" s="71" t="n">
        <v>-0.16344</v>
      </c>
      <c r="I348" s="54">
        <f>IF(F348="","",F348-AVERAGEIFS(F$4:F$503,$C$4:$C$503,$C348,$E$4:$E$503,"N"))</f>
        <v/>
      </c>
      <c r="J348" s="54">
        <f>IF(G348="","",G348-AVERAGEIFS(G$4:G$503,$C$4:$C$503,$C348,$E$4:$E$503,"N"))</f>
        <v/>
      </c>
      <c r="K348" s="54">
        <f>IF(H348="","",H348-AVERAGEIFS(H$4:H$503,$C$4:$C$503,$C348,$E$4:$E$503,"N"))</f>
        <v/>
      </c>
    </row>
    <row r="349">
      <c r="A349" s="46" t="inlineStr">
        <is>
          <t>OMC</t>
        </is>
      </c>
      <c r="B349" s="46" t="inlineStr">
        <is>
          <t>Omnicom Group</t>
        </is>
      </c>
      <c r="C349" s="46" t="inlineStr">
        <is>
          <t>Communication Services</t>
        </is>
      </c>
      <c r="D349" s="46" t="inlineStr">
        <is>
          <t>New York</t>
        </is>
      </c>
      <c r="E349" s="46" t="inlineStr">
        <is>
          <t>N</t>
        </is>
      </c>
      <c r="F349" s="71" t="n">
        <v>0.20233</v>
      </c>
      <c r="G349" s="71" t="n">
        <v>0.26067</v>
      </c>
      <c r="H349" s="71" t="n">
        <v>-0.05833</v>
      </c>
      <c r="I349" s="54">
        <f>IF(F349="","",F349-AVERAGEIFS(F$4:F$503,$C$4:$C$503,$C349,$E$4:$E$503,"N"))</f>
        <v/>
      </c>
      <c r="J349" s="54">
        <f>IF(G349="","",G349-AVERAGEIFS(G$4:G$503,$C$4:$C$503,$C349,$E$4:$E$503,"N"))</f>
        <v/>
      </c>
      <c r="K349" s="54">
        <f>IF(H349="","",H349-AVERAGEIFS(H$4:H$503,$C$4:$C$503,$C349,$E$4:$E$503,"N"))</f>
        <v/>
      </c>
    </row>
    <row r="350">
      <c r="A350" s="46" t="inlineStr">
        <is>
          <t>ON</t>
        </is>
      </c>
      <c r="B350" s="46" t="inlineStr">
        <is>
          <t>ON Semiconductor</t>
        </is>
      </c>
      <c r="C350" s="46" t="inlineStr">
        <is>
          <t>Information Technology</t>
        </is>
      </c>
      <c r="D350" s="46" t="inlineStr">
        <is>
          <t>Phoenix</t>
        </is>
      </c>
      <c r="E350" s="46" t="inlineStr">
        <is>
          <t>N</t>
        </is>
      </c>
      <c r="F350" s="71" t="n">
        <v>0.5265300000000001</v>
      </c>
      <c r="G350" s="71" t="n">
        <v>0.40123</v>
      </c>
      <c r="H350" s="71" t="n">
        <v>0.12531</v>
      </c>
      <c r="I350" s="54">
        <f>IF(F350="","",F350-AVERAGEIFS(F$4:F$503,$C$4:$C$503,$C350,$E$4:$E$503,"N"))</f>
        <v/>
      </c>
      <c r="J350" s="54">
        <f>IF(G350="","",G350-AVERAGEIFS(G$4:G$503,$C$4:$C$503,$C350,$E$4:$E$503,"N"))</f>
        <v/>
      </c>
      <c r="K350" s="54">
        <f>IF(H350="","",H350-AVERAGEIFS(H$4:H$503,$C$4:$C$503,$C350,$E$4:$E$503,"N"))</f>
        <v/>
      </c>
    </row>
    <row r="351">
      <c r="A351" s="46" t="inlineStr">
        <is>
          <t>OKE</t>
        </is>
      </c>
      <c r="B351" s="46" t="inlineStr">
        <is>
          <t>Oneok</t>
        </is>
      </c>
      <c r="C351" s="46" t="inlineStr">
        <is>
          <t>Energy</t>
        </is>
      </c>
      <c r="D351" s="46" t="inlineStr">
        <is>
          <t>Tulsa, Oklahoma</t>
        </is>
      </c>
      <c r="E351" s="46" t="inlineStr">
        <is>
          <t>N</t>
        </is>
      </c>
      <c r="F351" s="71" t="n">
        <v>0.61554</v>
      </c>
      <c r="G351" s="71" t="n">
        <v>0.3158</v>
      </c>
      <c r="H351" s="71" t="n">
        <v>0.29974</v>
      </c>
      <c r="I351" s="54">
        <f>IF(F351="","",F351-AVERAGEIFS(F$4:F$503,$C$4:$C$503,$C351,$E$4:$E$503,"N"))</f>
        <v/>
      </c>
      <c r="J351" s="54">
        <f>IF(G351="","",G351-AVERAGEIFS(G$4:G$503,$C$4:$C$503,$C351,$E$4:$E$503,"N"))</f>
        <v/>
      </c>
      <c r="K351" s="54">
        <f>IF(H351="","",H351-AVERAGEIFS(H$4:H$503,$C$4:$C$503,$C351,$E$4:$E$503,"N"))</f>
        <v/>
      </c>
    </row>
    <row r="352">
      <c r="A352" s="46" t="inlineStr">
        <is>
          <t>ORCL</t>
        </is>
      </c>
      <c r="B352" s="46" t="inlineStr">
        <is>
          <t>Oracle Corporation</t>
        </is>
      </c>
      <c r="C352" s="46" t="inlineStr">
        <is>
          <t>Information Technology</t>
        </is>
      </c>
      <c r="D352" s="46" t="inlineStr">
        <is>
          <t>Austin</t>
        </is>
      </c>
      <c r="E352" s="46" t="inlineStr">
        <is>
          <t>N</t>
        </is>
      </c>
      <c r="F352" s="71" t="n">
        <v>0.38203</v>
      </c>
      <c r="G352" s="71" t="n">
        <v>0.27467</v>
      </c>
      <c r="H352" s="71" t="n">
        <v>0.10736</v>
      </c>
      <c r="I352" s="54">
        <f>IF(F352="","",F352-AVERAGEIFS(F$4:F$503,$C$4:$C$503,$C352,$E$4:$E$503,"N"))</f>
        <v/>
      </c>
      <c r="J352" s="54">
        <f>IF(G352="","",G352-AVERAGEIFS(G$4:G$503,$C$4:$C$503,$C352,$E$4:$E$503,"N"))</f>
        <v/>
      </c>
      <c r="K352" s="54">
        <f>IF(H352="","",H352-AVERAGEIFS(H$4:H$503,$C$4:$C$503,$C352,$E$4:$E$503,"N"))</f>
        <v/>
      </c>
    </row>
    <row r="353">
      <c r="A353" s="46" t="inlineStr">
        <is>
          <t>OTIS</t>
        </is>
      </c>
      <c r="B353" s="46" t="inlineStr">
        <is>
          <t>Otis Worldwide</t>
        </is>
      </c>
      <c r="C353" s="46" t="inlineStr">
        <is>
          <t>Industrials</t>
        </is>
      </c>
      <c r="D353" s="46" t="inlineStr">
        <is>
          <t>Hartford</t>
        </is>
      </c>
      <c r="E353" s="46" t="inlineStr">
        <is>
          <t>N</t>
        </is>
      </c>
      <c r="F353" s="71" t="n">
        <v>-0.11325</v>
      </c>
      <c r="G353" s="71" t="n">
        <v>0.16865</v>
      </c>
      <c r="H353" s="71" t="n">
        <v>-0.2819</v>
      </c>
      <c r="I353" s="54">
        <f>IF(F353="","",F353-AVERAGEIFS(F$4:F$503,$C$4:$C$503,$C353,$E$4:$E$503,"N"))</f>
        <v/>
      </c>
      <c r="J353" s="54">
        <f>IF(G353="","",G353-AVERAGEIFS(G$4:G$503,$C$4:$C$503,$C353,$E$4:$E$503,"N"))</f>
        <v/>
      </c>
      <c r="K353" s="54">
        <f>IF(H353="","",H353-AVERAGEIFS(H$4:H$503,$C$4:$C$503,$C353,$E$4:$E$503,"N"))</f>
        <v/>
      </c>
    </row>
    <row r="354">
      <c r="A354" s="46" t="inlineStr">
        <is>
          <t>PCAR</t>
        </is>
      </c>
      <c r="B354" s="46" t="inlineStr">
        <is>
          <t>Paccar</t>
        </is>
      </c>
      <c r="C354" s="46" t="inlineStr">
        <is>
          <t>Industrials</t>
        </is>
      </c>
      <c r="D354" s="46" t="inlineStr">
        <is>
          <t>Seattle</t>
        </is>
      </c>
      <c r="E354" s="46" t="inlineStr">
        <is>
          <t>N</t>
        </is>
      </c>
      <c r="F354" s="71" t="n">
        <v>0.81149</v>
      </c>
      <c r="G354" s="71" t="n">
        <v>0.81989</v>
      </c>
      <c r="H354" s="71" t="n">
        <v>-0.008399999999999999</v>
      </c>
      <c r="I354" s="54">
        <f>IF(F354="","",F354-AVERAGEIFS(F$4:F$503,$C$4:$C$503,$C354,$E$4:$E$503,"N"))</f>
        <v/>
      </c>
      <c r="J354" s="54">
        <f>IF(G354="","",G354-AVERAGEIFS(G$4:G$503,$C$4:$C$503,$C354,$E$4:$E$503,"N"))</f>
        <v/>
      </c>
      <c r="K354" s="54">
        <f>IF(H354="","",H354-AVERAGEIFS(H$4:H$503,$C$4:$C$503,$C354,$E$4:$E$503,"N"))</f>
        <v/>
      </c>
    </row>
    <row r="355">
      <c r="A355" s="46" t="inlineStr">
        <is>
          <t>PKG</t>
        </is>
      </c>
      <c r="B355" s="46" t="inlineStr">
        <is>
          <t>Packaging Corporation of America</t>
        </is>
      </c>
      <c r="C355" s="46" t="inlineStr">
        <is>
          <t>Materials</t>
        </is>
      </c>
      <c r="D355" s="46" t="inlineStr">
        <is>
          <t>Chicago</t>
        </is>
      </c>
      <c r="E355" s="46" t="inlineStr">
        <is>
          <t>N</t>
        </is>
      </c>
      <c r="F355" s="71" t="n">
        <v>0.6895</v>
      </c>
      <c r="G355" s="71" t="n">
        <v>0.38011</v>
      </c>
      <c r="H355" s="71" t="n">
        <v>0.30939</v>
      </c>
      <c r="I355" s="54">
        <f>IF(F355="","",F355-AVERAGEIFS(F$4:F$503,$C$4:$C$503,$C355,$E$4:$E$503,"N"))</f>
        <v/>
      </c>
      <c r="J355" s="54">
        <f>IF(G355="","",G355-AVERAGEIFS(G$4:G$503,$C$4:$C$503,$C355,$E$4:$E$503,"N"))</f>
        <v/>
      </c>
      <c r="K355" s="54">
        <f>IF(H355="","",H355-AVERAGEIFS(H$4:H$503,$C$4:$C$503,$C355,$E$4:$E$503,"N"))</f>
        <v/>
      </c>
    </row>
    <row r="356">
      <c r="A356" s="46" t="inlineStr">
        <is>
          <t>PLTR</t>
        </is>
      </c>
      <c r="B356" s="46" t="inlineStr">
        <is>
          <t>Palantir Technologies</t>
        </is>
      </c>
      <c r="C356" s="46" t="inlineStr">
        <is>
          <t>Information Technology</t>
        </is>
      </c>
      <c r="D356" s="46" t="inlineStr">
        <is>
          <t>Aventura, Florida</t>
        </is>
      </c>
      <c r="E356" s="46" t="inlineStr">
        <is>
          <t>N</t>
        </is>
      </c>
      <c r="F356" s="71" t="n">
        <v>2.1251</v>
      </c>
      <c r="G356" s="71" t="n">
        <v>-0.09248000000000001</v>
      </c>
      <c r="H356" s="71" t="n">
        <v>1.99568</v>
      </c>
      <c r="I356" s="54">
        <f>IF(F356="","",F356-AVERAGEIFS(F$4:F$503,$C$4:$C$503,$C356,$E$4:$E$503,"N"))</f>
        <v/>
      </c>
      <c r="J356" s="54">
        <f>IF(G356="","",G356-AVERAGEIFS(G$4:G$503,$C$4:$C$503,$C356,$E$4:$E$503,"N"))</f>
        <v/>
      </c>
      <c r="K356" s="54">
        <f>IF(H356="","",H356-AVERAGEIFS(H$4:H$503,$C$4:$C$503,$C356,$E$4:$E$503,"N"))</f>
        <v/>
      </c>
    </row>
    <row r="357">
      <c r="A357" s="46" t="inlineStr">
        <is>
          <t>PANW</t>
        </is>
      </c>
      <c r="B357" s="46" t="inlineStr">
        <is>
          <t>Palo Alto Networks</t>
        </is>
      </c>
      <c r="C357" s="46" t="inlineStr">
        <is>
          <t>Information Technology</t>
        </is>
      </c>
      <c r="D357" s="46" t="inlineStr">
        <is>
          <t>SF Bay Area</t>
        </is>
      </c>
      <c r="E357" s="46" t="inlineStr">
        <is>
          <t>N</t>
        </is>
      </c>
      <c r="F357" s="71" t="n">
        <v>1.48861</v>
      </c>
      <c r="G357" s="71" t="n">
        <v>0.48527</v>
      </c>
      <c r="H357" s="71" t="n">
        <v>1.00334</v>
      </c>
      <c r="I357" s="54">
        <f>IF(F357="","",F357-AVERAGEIFS(F$4:F$503,$C$4:$C$503,$C357,$E$4:$E$503,"N"))</f>
        <v/>
      </c>
      <c r="J357" s="54">
        <f>IF(G357="","",G357-AVERAGEIFS(G$4:G$503,$C$4:$C$503,$C357,$E$4:$E$503,"N"))</f>
        <v/>
      </c>
      <c r="K357" s="54">
        <f>IF(H357="","",H357-AVERAGEIFS(H$4:H$503,$C$4:$C$503,$C357,$E$4:$E$503,"N"))</f>
        <v/>
      </c>
    </row>
    <row r="358">
      <c r="A358" s="46" t="inlineStr">
        <is>
          <t>PH</t>
        </is>
      </c>
      <c r="B358" s="46" t="inlineStr">
        <is>
          <t>Parker Hannifin</t>
        </is>
      </c>
      <c r="C358" s="46" t="inlineStr">
        <is>
          <t>Industrials</t>
        </is>
      </c>
      <c r="D358" s="46" t="inlineStr">
        <is>
          <t>Cleveland</t>
        </is>
      </c>
      <c r="E358" s="46" t="inlineStr">
        <is>
          <t>N</t>
        </is>
      </c>
      <c r="F358" s="71" t="n">
        <v>1.22921</v>
      </c>
      <c r="G358" s="71" t="n">
        <v>0.64142</v>
      </c>
      <c r="H358" s="71" t="n">
        <v>0.58779</v>
      </c>
      <c r="I358" s="54">
        <f>IF(F358="","",F358-AVERAGEIFS(F$4:F$503,$C$4:$C$503,$C358,$E$4:$E$503,"N"))</f>
        <v/>
      </c>
      <c r="J358" s="54">
        <f>IF(G358="","",G358-AVERAGEIFS(G$4:G$503,$C$4:$C$503,$C358,$E$4:$E$503,"N"))</f>
        <v/>
      </c>
      <c r="K358" s="54">
        <f>IF(H358="","",H358-AVERAGEIFS(H$4:H$503,$C$4:$C$503,$C358,$E$4:$E$503,"N"))</f>
        <v/>
      </c>
    </row>
    <row r="359">
      <c r="A359" s="46" t="inlineStr">
        <is>
          <t>PAYX</t>
        </is>
      </c>
      <c r="B359" s="46" t="inlineStr">
        <is>
          <t>Paychex</t>
        </is>
      </c>
      <c r="C359" s="46" t="inlineStr">
        <is>
          <t>Industrials</t>
        </is>
      </c>
      <c r="D359" s="46" t="inlineStr">
        <is>
          <t>Penfield, New York</t>
        </is>
      </c>
      <c r="E359" s="46" t="inlineStr">
        <is>
          <t>N</t>
        </is>
      </c>
      <c r="F359" s="71" t="n">
        <v>0.06034</v>
      </c>
      <c r="G359" s="71" t="n">
        <v>0.08465</v>
      </c>
      <c r="H359" s="71" t="n">
        <v>-0.02431</v>
      </c>
      <c r="I359" s="54">
        <f>IF(F359="","",F359-AVERAGEIFS(F$4:F$503,$C$4:$C$503,$C359,$E$4:$E$503,"N"))</f>
        <v/>
      </c>
      <c r="J359" s="54">
        <f>IF(G359="","",G359-AVERAGEIFS(G$4:G$503,$C$4:$C$503,$C359,$E$4:$E$503,"N"))</f>
        <v/>
      </c>
      <c r="K359" s="54">
        <f>IF(H359="","",H359-AVERAGEIFS(H$4:H$503,$C$4:$C$503,$C359,$E$4:$E$503,"N"))</f>
        <v/>
      </c>
    </row>
    <row r="360">
      <c r="A360" s="46" t="inlineStr">
        <is>
          <t>PYPL</t>
        </is>
      </c>
      <c r="B360" s="46" t="inlineStr">
        <is>
          <t>PayPal</t>
        </is>
      </c>
      <c r="C360" s="46" t="inlineStr">
        <is>
          <t>Financials</t>
        </is>
      </c>
      <c r="D360" s="46" t="inlineStr">
        <is>
          <t>SF Bay Area</t>
        </is>
      </c>
      <c r="E360" s="46" t="inlineStr">
        <is>
          <t>N</t>
        </is>
      </c>
      <c r="F360" s="71" t="n">
        <v>-1.37057</v>
      </c>
      <c r="G360" s="71" t="n">
        <v>-1.24472</v>
      </c>
      <c r="H360" s="71" t="n">
        <v>-0.11171</v>
      </c>
      <c r="I360" s="54">
        <f>IF(F360="","",F360-AVERAGEIFS(F$4:F$503,$C$4:$C$503,$C360,$E$4:$E$503,"N"))</f>
        <v/>
      </c>
      <c r="J360" s="54">
        <f>IF(G360="","",G360-AVERAGEIFS(G$4:G$503,$C$4:$C$503,$C360,$E$4:$E$503,"N"))</f>
        <v/>
      </c>
      <c r="K360" s="54">
        <f>IF(H360="","",H360-AVERAGEIFS(H$4:H$503,$C$4:$C$503,$C360,$E$4:$E$503,"N"))</f>
        <v/>
      </c>
    </row>
    <row r="361">
      <c r="A361" s="46" t="inlineStr">
        <is>
          <t>PNR</t>
        </is>
      </c>
      <c r="B361" s="46" t="inlineStr">
        <is>
          <t>Pentair</t>
        </is>
      </c>
      <c r="C361" s="46" t="inlineStr">
        <is>
          <t>Industrials</t>
        </is>
      </c>
      <c r="D361" s="46" t="inlineStr">
        <is>
          <t>Worsley, United Kingdom</t>
        </is>
      </c>
      <c r="E361" s="46" t="inlineStr">
        <is>
          <t>Y</t>
        </is>
      </c>
      <c r="F361" s="71" t="n"/>
      <c r="G361" s="71" t="n"/>
      <c r="H361" s="71" t="n"/>
      <c r="I361" s="54">
        <f>IF(F361="","",F361-AVERAGEIFS(F$4:F$503,$C$4:$C$503,$C361,$E$4:$E$503,"N"))</f>
        <v/>
      </c>
      <c r="J361" s="54">
        <f>IF(G361="","",G361-AVERAGEIFS(G$4:G$503,$C$4:$C$503,$C361,$E$4:$E$503,"N"))</f>
        <v/>
      </c>
      <c r="K361" s="54">
        <f>IF(H361="","",H361-AVERAGEIFS(H$4:H$503,$C$4:$C$503,$C361,$E$4:$E$503,"N"))</f>
        <v/>
      </c>
    </row>
    <row r="362">
      <c r="A362" s="46" t="inlineStr">
        <is>
          <t>PEP</t>
        </is>
      </c>
      <c r="B362" s="46" t="inlineStr">
        <is>
          <t>PepsiCo</t>
        </is>
      </c>
      <c r="C362" s="46" t="inlineStr">
        <is>
          <t>Consumer Staples</t>
        </is>
      </c>
      <c r="D362" s="46" t="inlineStr">
        <is>
          <t>New York</t>
        </is>
      </c>
      <c r="E362" s="46" t="inlineStr">
        <is>
          <t>N</t>
        </is>
      </c>
      <c r="F362" s="71" t="n">
        <v>-0.04367</v>
      </c>
      <c r="G362" s="71" t="n">
        <v>0.12232</v>
      </c>
      <c r="H362" s="71" t="n">
        <v>-0.16599</v>
      </c>
      <c r="I362" s="54">
        <f>IF(F362="","",F362-AVERAGEIFS(F$4:F$503,$C$4:$C$503,$C362,$E$4:$E$503,"N"))</f>
        <v/>
      </c>
      <c r="J362" s="54">
        <f>IF(G362="","",G362-AVERAGEIFS(G$4:G$503,$C$4:$C$503,$C362,$E$4:$E$503,"N"))</f>
        <v/>
      </c>
      <c r="K362" s="54">
        <f>IF(H362="","",H362-AVERAGEIFS(H$4:H$503,$C$4:$C$503,$C362,$E$4:$E$503,"N"))</f>
        <v/>
      </c>
    </row>
    <row r="363">
      <c r="A363" s="46" t="inlineStr">
        <is>
          <t>PFE</t>
        </is>
      </c>
      <c r="B363" s="46" t="inlineStr">
        <is>
          <t>Pfizer</t>
        </is>
      </c>
      <c r="C363" s="46" t="inlineStr">
        <is>
          <t>Health Care</t>
        </is>
      </c>
      <c r="D363" s="46" t="inlineStr">
        <is>
          <t>New York</t>
        </is>
      </c>
      <c r="E363" s="46" t="inlineStr">
        <is>
          <t>N</t>
        </is>
      </c>
      <c r="F363" s="71" t="n">
        <v>-0.08635</v>
      </c>
      <c r="G363" s="71" t="n">
        <v>-0.37934</v>
      </c>
      <c r="H363" s="71" t="n">
        <v>0.29299</v>
      </c>
      <c r="I363" s="54">
        <f>IF(F363="","",F363-AVERAGEIFS(F$4:F$503,$C$4:$C$503,$C363,$E$4:$E$503,"N"))</f>
        <v/>
      </c>
      <c r="J363" s="54">
        <f>IF(G363="","",G363-AVERAGEIFS(G$4:G$503,$C$4:$C$503,$C363,$E$4:$E$503,"N"))</f>
        <v/>
      </c>
      <c r="K363" s="54">
        <f>IF(H363="","",H363-AVERAGEIFS(H$4:H$503,$C$4:$C$503,$C363,$E$4:$E$503,"N"))</f>
        <v/>
      </c>
    </row>
    <row r="364">
      <c r="A364" s="46" t="inlineStr">
        <is>
          <t>PCG</t>
        </is>
      </c>
      <c r="B364" s="46" t="inlineStr">
        <is>
          <t>PG&amp;E Corporation</t>
        </is>
      </c>
      <c r="C364" s="46" t="inlineStr">
        <is>
          <t>Utilities</t>
        </is>
      </c>
      <c r="D364" s="46" t="inlineStr">
        <is>
          <t>SF Bay Area</t>
        </is>
      </c>
      <c r="E364" s="46" t="inlineStr">
        <is>
          <t>N</t>
        </is>
      </c>
      <c r="F364" s="71" t="n">
        <v>0.18192</v>
      </c>
      <c r="G364" s="71" t="n">
        <v>0.35972</v>
      </c>
      <c r="H364" s="71" t="n">
        <v>-0.1778</v>
      </c>
      <c r="I364" s="54">
        <f>IF(F364="","",F364-AVERAGEIFS(F$4:F$503,$C$4:$C$503,$C364,$E$4:$E$503,"N"))</f>
        <v/>
      </c>
      <c r="J364" s="54">
        <f>IF(G364="","",G364-AVERAGEIFS(G$4:G$503,$C$4:$C$503,$C364,$E$4:$E$503,"N"))</f>
        <v/>
      </c>
      <c r="K364" s="54">
        <f>IF(H364="","",H364-AVERAGEIFS(H$4:H$503,$C$4:$C$503,$C364,$E$4:$E$503,"N"))</f>
        <v/>
      </c>
    </row>
    <row r="365">
      <c r="A365" s="46" t="inlineStr">
        <is>
          <t>PM</t>
        </is>
      </c>
      <c r="B365" s="46" t="inlineStr">
        <is>
          <t>Philip Morris International</t>
        </is>
      </c>
      <c r="C365" s="46" t="inlineStr">
        <is>
          <t>Consumer Staples</t>
        </is>
      </c>
      <c r="D365" s="46" t="inlineStr">
        <is>
          <t>New York</t>
        </is>
      </c>
      <c r="E365" s="46" t="inlineStr">
        <is>
          <t>N</t>
        </is>
      </c>
      <c r="F365" s="71" t="n">
        <v>0.9670299999999999</v>
      </c>
      <c r="G365" s="71" t="n">
        <v>0.0399</v>
      </c>
      <c r="H365" s="71" t="n">
        <v>0.92713</v>
      </c>
      <c r="I365" s="54">
        <f>IF(F365="","",F365-AVERAGEIFS(F$4:F$503,$C$4:$C$503,$C365,$E$4:$E$503,"N"))</f>
        <v/>
      </c>
      <c r="J365" s="54">
        <f>IF(G365="","",G365-AVERAGEIFS(G$4:G$503,$C$4:$C$503,$C365,$E$4:$E$503,"N"))</f>
        <v/>
      </c>
      <c r="K365" s="54">
        <f>IF(H365="","",H365-AVERAGEIFS(H$4:H$503,$C$4:$C$503,$C365,$E$4:$E$503,"N"))</f>
        <v/>
      </c>
    </row>
    <row r="366">
      <c r="A366" s="46" t="inlineStr">
        <is>
          <t>PSX</t>
        </is>
      </c>
      <c r="B366" s="46" t="inlineStr">
        <is>
          <t>Phillips 66</t>
        </is>
      </c>
      <c r="C366" s="46" t="inlineStr">
        <is>
          <t>Energy</t>
        </is>
      </c>
      <c r="D366" s="46" t="inlineStr">
        <is>
          <t>Houston</t>
        </is>
      </c>
      <c r="E366" s="46" t="inlineStr">
        <is>
          <t>N</t>
        </is>
      </c>
      <c r="F366" s="71" t="n">
        <v>1.47907</v>
      </c>
      <c r="G366" s="71" t="n">
        <v>0.76361</v>
      </c>
      <c r="H366" s="71" t="n">
        <v>0.71546</v>
      </c>
      <c r="I366" s="54">
        <f>IF(F366="","",F366-AVERAGEIFS(F$4:F$503,$C$4:$C$503,$C366,$E$4:$E$503,"N"))</f>
        <v/>
      </c>
      <c r="J366" s="54">
        <f>IF(G366="","",G366-AVERAGEIFS(G$4:G$503,$C$4:$C$503,$C366,$E$4:$E$503,"N"))</f>
        <v/>
      </c>
      <c r="K366" s="54">
        <f>IF(H366="","",H366-AVERAGEIFS(H$4:H$503,$C$4:$C$503,$C366,$E$4:$E$503,"N"))</f>
        <v/>
      </c>
    </row>
    <row r="367">
      <c r="A367" s="46" t="inlineStr">
        <is>
          <t>PNW</t>
        </is>
      </c>
      <c r="B367" s="46" t="inlineStr">
        <is>
          <t>Pinnacle West Capital</t>
        </is>
      </c>
      <c r="C367" s="46" t="inlineStr">
        <is>
          <t>Utilities</t>
        </is>
      </c>
      <c r="D367" s="46" t="inlineStr">
        <is>
          <t>Phoenix</t>
        </is>
      </c>
      <c r="E367" s="46" t="inlineStr">
        <is>
          <t>N</t>
        </is>
      </c>
      <c r="F367" s="71" t="n">
        <v>0.62436</v>
      </c>
      <c r="G367" s="71" t="n">
        <v>0.1642</v>
      </c>
      <c r="H367" s="71" t="n">
        <v>0.46016</v>
      </c>
      <c r="I367" s="54">
        <f>IF(F367="","",F367-AVERAGEIFS(F$4:F$503,$C$4:$C$503,$C367,$E$4:$E$503,"N"))</f>
        <v/>
      </c>
      <c r="J367" s="54">
        <f>IF(G367="","",G367-AVERAGEIFS(G$4:G$503,$C$4:$C$503,$C367,$E$4:$E$503,"N"))</f>
        <v/>
      </c>
      <c r="K367" s="54">
        <f>IF(H367="","",H367-AVERAGEIFS(H$4:H$503,$C$4:$C$503,$C367,$E$4:$E$503,"N"))</f>
        <v/>
      </c>
    </row>
    <row r="368">
      <c r="A368" s="46" t="inlineStr">
        <is>
          <t>PNC</t>
        </is>
      </c>
      <c r="B368" s="46" t="inlineStr">
        <is>
          <t>PNC Financial Services</t>
        </is>
      </c>
      <c r="C368" s="46" t="inlineStr">
        <is>
          <t>Financials</t>
        </is>
      </c>
      <c r="D368" s="46" t="inlineStr">
        <is>
          <t>Pittsburgh</t>
        </is>
      </c>
      <c r="E368" s="46" t="inlineStr">
        <is>
          <t>N</t>
        </is>
      </c>
      <c r="F368" s="71" t="n">
        <v>0.26686</v>
      </c>
      <c r="G368" s="71" t="n">
        <v>-0.20682</v>
      </c>
      <c r="H368" s="71" t="n">
        <v>0.47368</v>
      </c>
      <c r="I368" s="54">
        <f>IF(F368="","",F368-AVERAGEIFS(F$4:F$503,$C$4:$C$503,$C368,$E$4:$E$503,"N"))</f>
        <v/>
      </c>
      <c r="J368" s="54">
        <f>IF(G368="","",G368-AVERAGEIFS(G$4:G$503,$C$4:$C$503,$C368,$E$4:$E$503,"N"))</f>
        <v/>
      </c>
      <c r="K368" s="54">
        <f>IF(H368="","",H368-AVERAGEIFS(H$4:H$503,$C$4:$C$503,$C368,$E$4:$E$503,"N"))</f>
        <v/>
      </c>
    </row>
    <row r="369">
      <c r="A369" s="46" t="inlineStr">
        <is>
          <t>PPG</t>
        </is>
      </c>
      <c r="B369" s="46" t="inlineStr">
        <is>
          <t>PPG Industries</t>
        </is>
      </c>
      <c r="C369" s="46" t="inlineStr">
        <is>
          <t>Materials</t>
        </is>
      </c>
      <c r="D369" s="46" t="inlineStr">
        <is>
          <t>Pittsburgh</t>
        </is>
      </c>
      <c r="E369" s="46" t="inlineStr">
        <is>
          <t>N</t>
        </is>
      </c>
      <c r="F369" s="71" t="n">
        <v>-0.31804</v>
      </c>
      <c r="G369" s="71" t="n">
        <v>-0.13711</v>
      </c>
      <c r="H369" s="71" t="n">
        <v>-0.18093</v>
      </c>
      <c r="I369" s="54">
        <f>IF(F369="","",F369-AVERAGEIFS(F$4:F$503,$C$4:$C$503,$C369,$E$4:$E$503,"N"))</f>
        <v/>
      </c>
      <c r="J369" s="54">
        <f>IF(G369="","",G369-AVERAGEIFS(G$4:G$503,$C$4:$C$503,$C369,$E$4:$E$503,"N"))</f>
        <v/>
      </c>
      <c r="K369" s="54">
        <f>IF(H369="","",H369-AVERAGEIFS(H$4:H$503,$C$4:$C$503,$C369,$E$4:$E$503,"N"))</f>
        <v/>
      </c>
    </row>
    <row r="370">
      <c r="A370" s="46" t="inlineStr">
        <is>
          <t>PPL</t>
        </is>
      </c>
      <c r="B370" s="46" t="inlineStr">
        <is>
          <t>PPL Corporation</t>
        </is>
      </c>
      <c r="C370" s="46" t="inlineStr">
        <is>
          <t>Utilities</t>
        </is>
      </c>
      <c r="D370" s="46" t="inlineStr">
        <is>
          <t>Allentown, Pennsylvania</t>
        </is>
      </c>
      <c r="E370" s="46" t="inlineStr">
        <is>
          <t>N</t>
        </is>
      </c>
      <c r="F370" s="71" t="n">
        <v>0.35938</v>
      </c>
      <c r="G370" s="71" t="n">
        <v>-0.0109</v>
      </c>
      <c r="H370" s="71" t="n">
        <v>0.37028</v>
      </c>
      <c r="I370" s="54">
        <f>IF(F370="","",F370-AVERAGEIFS(F$4:F$503,$C$4:$C$503,$C370,$E$4:$E$503,"N"))</f>
        <v/>
      </c>
      <c r="J370" s="54">
        <f>IF(G370="","",G370-AVERAGEIFS(G$4:G$503,$C$4:$C$503,$C370,$E$4:$E$503,"N"))</f>
        <v/>
      </c>
      <c r="K370" s="54">
        <f>IF(H370="","",H370-AVERAGEIFS(H$4:H$503,$C$4:$C$503,$C370,$E$4:$E$503,"N"))</f>
        <v/>
      </c>
    </row>
    <row r="371">
      <c r="A371" s="46" t="inlineStr">
        <is>
          <t>PFG</t>
        </is>
      </c>
      <c r="B371" s="46" t="inlineStr">
        <is>
          <t>Principal Financial Group</t>
        </is>
      </c>
      <c r="C371" s="46" t="inlineStr">
        <is>
          <t>Financials</t>
        </is>
      </c>
      <c r="D371" s="46" t="inlineStr">
        <is>
          <t>Des Moines, Iowa</t>
        </is>
      </c>
      <c r="E371" s="46" t="inlineStr">
        <is>
          <t>N</t>
        </is>
      </c>
      <c r="F371" s="71" t="n">
        <v>0.62291</v>
      </c>
      <c r="G371" s="71" t="n">
        <v>0.21898</v>
      </c>
      <c r="H371" s="71" t="n">
        <v>0.40393</v>
      </c>
      <c r="I371" s="54">
        <f>IF(F371="","",F371-AVERAGEIFS(F$4:F$503,$C$4:$C$503,$C371,$E$4:$E$503,"N"))</f>
        <v/>
      </c>
      <c r="J371" s="54">
        <f>IF(G371="","",G371-AVERAGEIFS(G$4:G$503,$C$4:$C$503,$C371,$E$4:$E$503,"N"))</f>
        <v/>
      </c>
      <c r="K371" s="54">
        <f>IF(H371="","",H371-AVERAGEIFS(H$4:H$503,$C$4:$C$503,$C371,$E$4:$E$503,"N"))</f>
        <v/>
      </c>
    </row>
    <row r="372">
      <c r="A372" s="46" t="inlineStr">
        <is>
          <t>PG</t>
        </is>
      </c>
      <c r="B372" s="46" t="inlineStr">
        <is>
          <t>Procter &amp; Gamble</t>
        </is>
      </c>
      <c r="C372" s="46" t="inlineStr">
        <is>
          <t>Consumer Staples</t>
        </is>
      </c>
      <c r="D372" s="46" t="inlineStr">
        <is>
          <t>Cincinnati</t>
        </is>
      </c>
      <c r="E372" s="46" t="inlineStr">
        <is>
          <t>N</t>
        </is>
      </c>
      <c r="F372" s="71" t="n">
        <v>0.20898</v>
      </c>
      <c r="G372" s="71" t="n">
        <v>0.13888</v>
      </c>
      <c r="H372" s="71" t="n">
        <v>0.0701</v>
      </c>
      <c r="I372" s="54">
        <f>IF(F372="","",F372-AVERAGEIFS(F$4:F$503,$C$4:$C$503,$C372,$E$4:$E$503,"N"))</f>
        <v/>
      </c>
      <c r="J372" s="54">
        <f>IF(G372="","",G372-AVERAGEIFS(G$4:G$503,$C$4:$C$503,$C372,$E$4:$E$503,"N"))</f>
        <v/>
      </c>
      <c r="K372" s="54">
        <f>IF(H372="","",H372-AVERAGEIFS(H$4:H$503,$C$4:$C$503,$C372,$E$4:$E$503,"N"))</f>
        <v/>
      </c>
    </row>
    <row r="373">
      <c r="A373" s="46" t="inlineStr">
        <is>
          <t>PGR</t>
        </is>
      </c>
      <c r="B373" s="46" t="inlineStr">
        <is>
          <t>Progressive Corporation</t>
        </is>
      </c>
      <c r="C373" s="46" t="inlineStr">
        <is>
          <t>Financials</t>
        </is>
      </c>
      <c r="D373" s="46" t="inlineStr">
        <is>
          <t>Cleveland</t>
        </is>
      </c>
      <c r="E373" s="46" t="inlineStr">
        <is>
          <t>N</t>
        </is>
      </c>
      <c r="F373" s="71" t="n">
        <v>0.96057</v>
      </c>
      <c r="G373" s="71" t="n">
        <v>0.85223</v>
      </c>
      <c r="H373" s="71" t="n">
        <v>0.10834</v>
      </c>
      <c r="I373" s="54">
        <f>IF(F373="","",F373-AVERAGEIFS(F$4:F$503,$C$4:$C$503,$C373,$E$4:$E$503,"N"))</f>
        <v/>
      </c>
      <c r="J373" s="54">
        <f>IF(G373="","",G373-AVERAGEIFS(G$4:G$503,$C$4:$C$503,$C373,$E$4:$E$503,"N"))</f>
        <v/>
      </c>
      <c r="K373" s="54">
        <f>IF(H373="","",H373-AVERAGEIFS(H$4:H$503,$C$4:$C$503,$C373,$E$4:$E$503,"N"))</f>
        <v/>
      </c>
    </row>
    <row r="374">
      <c r="A374" s="46" t="inlineStr">
        <is>
          <t>PLD</t>
        </is>
      </c>
      <c r="B374" s="46" t="inlineStr">
        <is>
          <t>Prologis</t>
        </is>
      </c>
      <c r="C374" s="46" t="inlineStr">
        <is>
          <t>Real Estate</t>
        </is>
      </c>
      <c r="D374" s="46" t="inlineStr">
        <is>
          <t>SF Bay Area</t>
        </is>
      </c>
      <c r="E374" s="46" t="inlineStr">
        <is>
          <t>N</t>
        </is>
      </c>
      <c r="F374" s="71" t="n">
        <v>0.09851</v>
      </c>
      <c r="G374" s="71" t="n">
        <v>-0.11272</v>
      </c>
      <c r="H374" s="71" t="n">
        <v>0.21123</v>
      </c>
      <c r="I374" s="54">
        <f>IF(F374="","",F374-AVERAGEIFS(F$4:F$503,$C$4:$C$503,$C374,$E$4:$E$503,"N"))</f>
        <v/>
      </c>
      <c r="J374" s="54">
        <f>IF(G374="","",G374-AVERAGEIFS(G$4:G$503,$C$4:$C$503,$C374,$E$4:$E$503,"N"))</f>
        <v/>
      </c>
      <c r="K374" s="54">
        <f>IF(H374="","",H374-AVERAGEIFS(H$4:H$503,$C$4:$C$503,$C374,$E$4:$E$503,"N"))</f>
        <v/>
      </c>
    </row>
    <row r="375">
      <c r="A375" s="46" t="inlineStr">
        <is>
          <t>PRU</t>
        </is>
      </c>
      <c r="B375" s="46" t="inlineStr">
        <is>
          <t>Prudential Financial</t>
        </is>
      </c>
      <c r="C375" s="46" t="inlineStr">
        <is>
          <t>Financials</t>
        </is>
      </c>
      <c r="D375" s="46" t="inlineStr">
        <is>
          <t>New York</t>
        </is>
      </c>
      <c r="E375" s="46" t="inlineStr">
        <is>
          <t>N</t>
        </is>
      </c>
      <c r="F375" s="71" t="n">
        <v>0.26955</v>
      </c>
      <c r="G375" s="71" t="n">
        <v>0.09478</v>
      </c>
      <c r="H375" s="71" t="n">
        <v>0.17477</v>
      </c>
      <c r="I375" s="54">
        <f>IF(F375="","",F375-AVERAGEIFS(F$4:F$503,$C$4:$C$503,$C375,$E$4:$E$503,"N"))</f>
        <v/>
      </c>
      <c r="J375" s="54">
        <f>IF(G375="","",G375-AVERAGEIFS(G$4:G$503,$C$4:$C$503,$C375,$E$4:$E$503,"N"))</f>
        <v/>
      </c>
      <c r="K375" s="54">
        <f>IF(H375="","",H375-AVERAGEIFS(H$4:H$503,$C$4:$C$503,$C375,$E$4:$E$503,"N"))</f>
        <v/>
      </c>
    </row>
    <row r="376">
      <c r="A376" s="46" t="inlineStr">
        <is>
          <t>PEG</t>
        </is>
      </c>
      <c r="B376" s="46" t="inlineStr">
        <is>
          <t>Public Service Enterprise Group</t>
        </is>
      </c>
      <c r="C376" s="46" t="inlineStr">
        <is>
          <t>Utilities</t>
        </is>
      </c>
      <c r="D376" s="46" t="inlineStr">
        <is>
          <t>New York</t>
        </is>
      </c>
      <c r="E376" s="46" t="inlineStr">
        <is>
          <t>N</t>
        </is>
      </c>
      <c r="F376" s="71" t="n">
        <v>0.29539</v>
      </c>
      <c r="G376" s="71" t="n">
        <v>0.12222</v>
      </c>
      <c r="H376" s="71" t="n">
        <v>0.17316</v>
      </c>
      <c r="I376" s="54">
        <f>IF(F376="","",F376-AVERAGEIFS(F$4:F$503,$C$4:$C$503,$C376,$E$4:$E$503,"N"))</f>
        <v/>
      </c>
      <c r="J376" s="54">
        <f>IF(G376="","",G376-AVERAGEIFS(G$4:G$503,$C$4:$C$503,$C376,$E$4:$E$503,"N"))</f>
        <v/>
      </c>
      <c r="K376" s="54">
        <f>IF(H376="","",H376-AVERAGEIFS(H$4:H$503,$C$4:$C$503,$C376,$E$4:$E$503,"N"))</f>
        <v/>
      </c>
    </row>
    <row r="377">
      <c r="A377" s="46" t="inlineStr">
        <is>
          <t>PTC</t>
        </is>
      </c>
      <c r="B377" s="46" t="inlineStr">
        <is>
          <t>PTC Inc.</t>
        </is>
      </c>
      <c r="C377" s="46" t="inlineStr">
        <is>
          <t>Information Technology</t>
        </is>
      </c>
      <c r="D377" s="46" t="inlineStr">
        <is>
          <t>Boston</t>
        </is>
      </c>
      <c r="E377" s="46" t="inlineStr">
        <is>
          <t>N</t>
        </is>
      </c>
      <c r="F377" s="71" t="n">
        <v>0.44976</v>
      </c>
      <c r="G377" s="71" t="n">
        <v>0.36902</v>
      </c>
      <c r="H377" s="71" t="n">
        <v>0.08074000000000001</v>
      </c>
      <c r="I377" s="54">
        <f>IF(F377="","",F377-AVERAGEIFS(F$4:F$503,$C$4:$C$503,$C377,$E$4:$E$503,"N"))</f>
        <v/>
      </c>
      <c r="J377" s="54">
        <f>IF(G377="","",G377-AVERAGEIFS(G$4:G$503,$C$4:$C$503,$C377,$E$4:$E$503,"N"))</f>
        <v/>
      </c>
      <c r="K377" s="54">
        <f>IF(H377="","",H377-AVERAGEIFS(H$4:H$503,$C$4:$C$503,$C377,$E$4:$E$503,"N"))</f>
        <v/>
      </c>
    </row>
    <row r="378">
      <c r="A378" s="46" t="inlineStr">
        <is>
          <t>PSA</t>
        </is>
      </c>
      <c r="B378" s="46" t="inlineStr">
        <is>
          <t>Public Storage</t>
        </is>
      </c>
      <c r="C378" s="46" t="inlineStr">
        <is>
          <t>Real Estate</t>
        </is>
      </c>
      <c r="D378" s="46" t="inlineStr">
        <is>
          <t>Los Angeles</t>
        </is>
      </c>
      <c r="E378" s="46" t="inlineStr">
        <is>
          <t>N</t>
        </is>
      </c>
      <c r="F378" s="71" t="n">
        <v>0.12206</v>
      </c>
      <c r="G378" s="71" t="n">
        <v>-0.07396999999999999</v>
      </c>
      <c r="H378" s="71" t="n">
        <v>0.19603</v>
      </c>
      <c r="I378" s="54">
        <f>IF(F378="","",F378-AVERAGEIFS(F$4:F$503,$C$4:$C$503,$C378,$E$4:$E$503,"N"))</f>
        <v/>
      </c>
      <c r="J378" s="54">
        <f>IF(G378="","",G378-AVERAGEIFS(G$4:G$503,$C$4:$C$503,$C378,$E$4:$E$503,"N"))</f>
        <v/>
      </c>
      <c r="K378" s="54">
        <f>IF(H378="","",H378-AVERAGEIFS(H$4:H$503,$C$4:$C$503,$C378,$E$4:$E$503,"N"))</f>
        <v/>
      </c>
    </row>
    <row r="379">
      <c r="A379" s="46" t="inlineStr">
        <is>
          <t>PHM</t>
        </is>
      </c>
      <c r="B379" s="46" t="inlineStr">
        <is>
          <t>PulteGroup</t>
        </is>
      </c>
      <c r="C379" s="46" t="inlineStr">
        <is>
          <t>Consumer Discretionary</t>
        </is>
      </c>
      <c r="D379" s="46" t="inlineStr">
        <is>
          <t>Atlanta</t>
        </is>
      </c>
      <c r="E379" s="46" t="inlineStr">
        <is>
          <t>N</t>
        </is>
      </c>
      <c r="F379" s="71" t="n">
        <v>0.8617899999999999</v>
      </c>
      <c r="G379" s="71" t="n">
        <v>0.8193</v>
      </c>
      <c r="H379" s="71" t="n">
        <v>0.04249</v>
      </c>
      <c r="I379" s="54">
        <f>IF(F379="","",F379-AVERAGEIFS(F$4:F$503,$C$4:$C$503,$C379,$E$4:$E$503,"N"))</f>
        <v/>
      </c>
      <c r="J379" s="54">
        <f>IF(G379="","",G379-AVERAGEIFS(G$4:G$503,$C$4:$C$503,$C379,$E$4:$E$503,"N"))</f>
        <v/>
      </c>
      <c r="K379" s="54">
        <f>IF(H379="","",H379-AVERAGEIFS(H$4:H$503,$C$4:$C$503,$C379,$E$4:$E$503,"N"))</f>
        <v/>
      </c>
    </row>
    <row r="380">
      <c r="A380" s="46" t="inlineStr">
        <is>
          <t>PWR</t>
        </is>
      </c>
      <c r="B380" s="46" t="inlineStr">
        <is>
          <t>Quanta Services</t>
        </is>
      </c>
      <c r="C380" s="46" t="inlineStr">
        <is>
          <t>Industrials</t>
        </is>
      </c>
      <c r="D380" s="46" t="inlineStr">
        <is>
          <t>Houston</t>
        </is>
      </c>
      <c r="E380" s="46" t="inlineStr">
        <is>
          <t>N</t>
        </is>
      </c>
      <c r="F380" s="71" t="n">
        <v>1.77907</v>
      </c>
      <c r="G380" s="71" t="n">
        <v>0.7996</v>
      </c>
      <c r="H380" s="71" t="n">
        <v>0.97947</v>
      </c>
      <c r="I380" s="54">
        <f>IF(F380="","",F380-AVERAGEIFS(F$4:F$503,$C$4:$C$503,$C380,$E$4:$E$503,"N"))</f>
        <v/>
      </c>
      <c r="J380" s="54">
        <f>IF(G380="","",G380-AVERAGEIFS(G$4:G$503,$C$4:$C$503,$C380,$E$4:$E$503,"N"))</f>
        <v/>
      </c>
      <c r="K380" s="54">
        <f>IF(H380="","",H380-AVERAGEIFS(H$4:H$503,$C$4:$C$503,$C380,$E$4:$E$503,"N"))</f>
        <v/>
      </c>
    </row>
    <row r="381">
      <c r="A381" s="46" t="inlineStr">
        <is>
          <t>QCOM</t>
        </is>
      </c>
      <c r="B381" s="46" t="inlineStr">
        <is>
          <t>Qualcomm</t>
        </is>
      </c>
      <c r="C381" s="46" t="inlineStr">
        <is>
          <t>Information Technology</t>
        </is>
      </c>
      <c r="D381" s="46" t="inlineStr">
        <is>
          <t>San Diego, California</t>
        </is>
      </c>
      <c r="E381" s="46" t="inlineStr">
        <is>
          <t>N</t>
        </is>
      </c>
      <c r="F381" s="71" t="n">
        <v>0.39075</v>
      </c>
      <c r="G381" s="71" t="n">
        <v>0.31495</v>
      </c>
      <c r="H381" s="71" t="n">
        <v>0.07580000000000001</v>
      </c>
      <c r="I381" s="54">
        <f>IF(F381="","",F381-AVERAGEIFS(F$4:F$503,$C$4:$C$503,$C381,$E$4:$E$503,"N"))</f>
        <v/>
      </c>
      <c r="J381" s="54">
        <f>IF(G381="","",G381-AVERAGEIFS(G$4:G$503,$C$4:$C$503,$C381,$E$4:$E$503,"N"))</f>
        <v/>
      </c>
      <c r="K381" s="54">
        <f>IF(H381="","",H381-AVERAGEIFS(H$4:H$503,$C$4:$C$503,$C381,$E$4:$E$503,"N"))</f>
        <v/>
      </c>
    </row>
    <row r="382">
      <c r="A382" s="46" t="inlineStr">
        <is>
          <t>DGX</t>
        </is>
      </c>
      <c r="B382" s="46" t="inlineStr">
        <is>
          <t>Quest Diagnostics</t>
        </is>
      </c>
      <c r="C382" s="46" t="inlineStr">
        <is>
          <t>Health Care</t>
        </is>
      </c>
      <c r="D382" s="46" t="inlineStr">
        <is>
          <t>New York</t>
        </is>
      </c>
      <c r="E382" s="46" t="inlineStr">
        <is>
          <t>N</t>
        </is>
      </c>
      <c r="F382" s="71" t="n">
        <v>0.59011</v>
      </c>
      <c r="G382" s="71" t="n">
        <v>-0.06099</v>
      </c>
      <c r="H382" s="71" t="n">
        <v>0.6511</v>
      </c>
      <c r="I382" s="54">
        <f>IF(F382="","",F382-AVERAGEIFS(F$4:F$503,$C$4:$C$503,$C382,$E$4:$E$503,"N"))</f>
        <v/>
      </c>
      <c r="J382" s="54">
        <f>IF(G382="","",G382-AVERAGEIFS(G$4:G$503,$C$4:$C$503,$C382,$E$4:$E$503,"N"))</f>
        <v/>
      </c>
      <c r="K382" s="54">
        <f>IF(H382="","",H382-AVERAGEIFS(H$4:H$503,$C$4:$C$503,$C382,$E$4:$E$503,"N"))</f>
        <v/>
      </c>
    </row>
    <row r="383">
      <c r="A383" s="46" t="inlineStr">
        <is>
          <t>Q</t>
        </is>
      </c>
      <c r="B383" s="46" t="inlineStr">
        <is>
          <t>Qnity Electronics</t>
        </is>
      </c>
      <c r="C383" s="46" t="inlineStr">
        <is>
          <t>Information Technology</t>
        </is>
      </c>
      <c r="D383" s="46" t="inlineStr">
        <is>
          <t>Wilmington, Delaware</t>
        </is>
      </c>
      <c r="E383" s="46" t="inlineStr">
        <is>
          <t>N</t>
        </is>
      </c>
      <c r="F383" s="71" t="n"/>
      <c r="G383" s="71" t="n"/>
      <c r="H383" s="71" t="n"/>
      <c r="I383" s="54">
        <f>IF(F383="","",F383-AVERAGEIFS(F$4:F$503,$C$4:$C$503,$C383,$E$4:$E$503,"N"))</f>
        <v/>
      </c>
      <c r="J383" s="54">
        <f>IF(G383="","",G383-AVERAGEIFS(G$4:G$503,$C$4:$C$503,$C383,$E$4:$E$503,"N"))</f>
        <v/>
      </c>
      <c r="K383" s="54">
        <f>IF(H383="","",H383-AVERAGEIFS(H$4:H$503,$C$4:$C$503,$C383,$E$4:$E$503,"N"))</f>
        <v/>
      </c>
    </row>
    <row r="384">
      <c r="A384" s="46" t="inlineStr">
        <is>
          <t>RL</t>
        </is>
      </c>
      <c r="B384" s="46" t="inlineStr">
        <is>
          <t>Ralph Lauren Corporation</t>
        </is>
      </c>
      <c r="C384" s="46" t="inlineStr">
        <is>
          <t>Consumer Discretionary</t>
        </is>
      </c>
      <c r="D384" s="46" t="inlineStr">
        <is>
          <t>New York</t>
        </is>
      </c>
      <c r="E384" s="46" t="inlineStr">
        <is>
          <t>N</t>
        </is>
      </c>
      <c r="F384" s="71" t="n">
        <v>1.2477</v>
      </c>
      <c r="G384" s="71" t="n">
        <v>0.36775</v>
      </c>
      <c r="H384" s="71" t="n">
        <v>0.87995</v>
      </c>
      <c r="I384" s="54">
        <f>IF(F384="","",F384-AVERAGEIFS(F$4:F$503,$C$4:$C$503,$C384,$E$4:$E$503,"N"))</f>
        <v/>
      </c>
      <c r="J384" s="54">
        <f>IF(G384="","",G384-AVERAGEIFS(G$4:G$503,$C$4:$C$503,$C384,$E$4:$E$503,"N"))</f>
        <v/>
      </c>
      <c r="K384" s="54">
        <f>IF(H384="","",H384-AVERAGEIFS(H$4:H$503,$C$4:$C$503,$C384,$E$4:$E$503,"N"))</f>
        <v/>
      </c>
    </row>
    <row r="385">
      <c r="A385" s="46" t="inlineStr">
        <is>
          <t>RJF</t>
        </is>
      </c>
      <c r="B385" s="46" t="inlineStr">
        <is>
          <t>Raymond James Financial</t>
        </is>
      </c>
      <c r="C385" s="46" t="inlineStr">
        <is>
          <t>Financials</t>
        </is>
      </c>
      <c r="D385" s="46" t="inlineStr">
        <is>
          <t>Tampa Bay</t>
        </is>
      </c>
      <c r="E385" s="46" t="inlineStr">
        <is>
          <t>N</t>
        </is>
      </c>
      <c r="F385" s="71" t="n">
        <v>0.52295</v>
      </c>
      <c r="G385" s="71" t="n">
        <v>0.23365</v>
      </c>
      <c r="H385" s="71" t="n">
        <v>0.28929</v>
      </c>
      <c r="I385" s="54">
        <f>IF(F385="","",F385-AVERAGEIFS(F$4:F$503,$C$4:$C$503,$C385,$E$4:$E$503,"N"))</f>
        <v/>
      </c>
      <c r="J385" s="54">
        <f>IF(G385="","",G385-AVERAGEIFS(G$4:G$503,$C$4:$C$503,$C385,$E$4:$E$503,"N"))</f>
        <v/>
      </c>
      <c r="K385" s="54">
        <f>IF(H385="","",H385-AVERAGEIFS(H$4:H$503,$C$4:$C$503,$C385,$E$4:$E$503,"N"))</f>
        <v/>
      </c>
    </row>
    <row r="386">
      <c r="A386" s="46" t="inlineStr">
        <is>
          <t>RDDT</t>
        </is>
      </c>
      <c r="B386" s="46" t="inlineStr">
        <is>
          <t>Reddit</t>
        </is>
      </c>
      <c r="C386" s="46" t="inlineStr">
        <is>
          <t>Communication Services</t>
        </is>
      </c>
      <c r="D386" s="46" t="inlineStr">
        <is>
          <t>SF Bay Area</t>
        </is>
      </c>
      <c r="E386" s="46" t="inlineStr">
        <is>
          <t>N</t>
        </is>
      </c>
      <c r="F386" s="71" t="n"/>
      <c r="G386" s="71" t="n"/>
      <c r="H386" s="71" t="n">
        <v>1.28428</v>
      </c>
      <c r="I386" s="54">
        <f>IF(F386="","",F386-AVERAGEIFS(F$4:F$503,$C$4:$C$503,$C386,$E$4:$E$503,"N"))</f>
        <v/>
      </c>
      <c r="J386" s="54">
        <f>IF(G386="","",G386-AVERAGEIFS(G$4:G$503,$C$4:$C$503,$C386,$E$4:$E$503,"N"))</f>
        <v/>
      </c>
      <c r="K386" s="54">
        <f>IF(H386="","",H386-AVERAGEIFS(H$4:H$503,$C$4:$C$503,$C386,$E$4:$E$503,"N"))</f>
        <v/>
      </c>
    </row>
    <row r="387">
      <c r="A387" s="46" t="inlineStr">
        <is>
          <t>RTX</t>
        </is>
      </c>
      <c r="B387" s="46" t="inlineStr">
        <is>
          <t>RTX Corporation</t>
        </is>
      </c>
      <c r="C387" s="46" t="inlineStr">
        <is>
          <t>Industrials</t>
        </is>
      </c>
      <c r="D387" s="46" t="inlineStr">
        <is>
          <t>Boston</t>
        </is>
      </c>
      <c r="E387" s="46" t="inlineStr">
        <is>
          <t>N</t>
        </is>
      </c>
      <c r="F387" s="71" t="n">
        <v>0.82568</v>
      </c>
      <c r="G387" s="71" t="n">
        <v>0.16503</v>
      </c>
      <c r="H387" s="71" t="n">
        <v>0.66064</v>
      </c>
      <c r="I387" s="54">
        <f>IF(F387="","",F387-AVERAGEIFS(F$4:F$503,$C$4:$C$503,$C387,$E$4:$E$503,"N"))</f>
        <v/>
      </c>
      <c r="J387" s="54">
        <f>IF(G387="","",G387-AVERAGEIFS(G$4:G$503,$C$4:$C$503,$C387,$E$4:$E$503,"N"))</f>
        <v/>
      </c>
      <c r="K387" s="54">
        <f>IF(H387="","",H387-AVERAGEIFS(H$4:H$503,$C$4:$C$503,$C387,$E$4:$E$503,"N"))</f>
        <v/>
      </c>
    </row>
    <row r="388">
      <c r="A388" s="46" t="inlineStr">
        <is>
          <t>O</t>
        </is>
      </c>
      <c r="B388" s="46" t="inlineStr">
        <is>
          <t>Realty Income</t>
        </is>
      </c>
      <c r="C388" s="46" t="inlineStr">
        <is>
          <t>Real Estate</t>
        </is>
      </c>
      <c r="D388" s="46" t="inlineStr">
        <is>
          <t>San Diego, California</t>
        </is>
      </c>
      <c r="E388" s="46" t="inlineStr">
        <is>
          <t>N</t>
        </is>
      </c>
      <c r="F388" s="71" t="n">
        <v>0.05795</v>
      </c>
      <c r="G388" s="71" t="n">
        <v>-0.16207</v>
      </c>
      <c r="H388" s="71" t="n">
        <v>0.22002</v>
      </c>
      <c r="I388" s="54">
        <f>IF(F388="","",F388-AVERAGEIFS(F$4:F$503,$C$4:$C$503,$C388,$E$4:$E$503,"N"))</f>
        <v/>
      </c>
      <c r="J388" s="54">
        <f>IF(G388="","",G388-AVERAGEIFS(G$4:G$503,$C$4:$C$503,$C388,$E$4:$E$503,"N"))</f>
        <v/>
      </c>
      <c r="K388" s="54">
        <f>IF(H388="","",H388-AVERAGEIFS(H$4:H$503,$C$4:$C$503,$C388,$E$4:$E$503,"N"))</f>
        <v/>
      </c>
    </row>
    <row r="389">
      <c r="A389" s="46" t="inlineStr">
        <is>
          <t>REG</t>
        </is>
      </c>
      <c r="B389" s="46" t="inlineStr">
        <is>
          <t>Regency Centers</t>
        </is>
      </c>
      <c r="C389" s="46" t="inlineStr">
        <is>
          <t>Real Estate</t>
        </is>
      </c>
      <c r="D389" s="46" t="inlineStr">
        <is>
          <t>Jacksonville, Florida</t>
        </is>
      </c>
      <c r="E389" s="46" t="inlineStr">
        <is>
          <t>N</t>
        </is>
      </c>
      <c r="F389" s="71" t="n">
        <v>0.21766</v>
      </c>
      <c r="G389" s="71" t="n">
        <v>-0.11224</v>
      </c>
      <c r="H389" s="71" t="n">
        <v>0.3299</v>
      </c>
      <c r="I389" s="54">
        <f>IF(F389="","",F389-AVERAGEIFS(F$4:F$503,$C$4:$C$503,$C389,$E$4:$E$503,"N"))</f>
        <v/>
      </c>
      <c r="J389" s="54">
        <f>IF(G389="","",G389-AVERAGEIFS(G$4:G$503,$C$4:$C$503,$C389,$E$4:$E$503,"N"))</f>
        <v/>
      </c>
      <c r="K389" s="54">
        <f>IF(H389="","",H389-AVERAGEIFS(H$4:H$503,$C$4:$C$503,$C389,$E$4:$E$503,"N"))</f>
        <v/>
      </c>
    </row>
    <row r="390">
      <c r="A390" s="46" t="inlineStr">
        <is>
          <t>REGN</t>
        </is>
      </c>
      <c r="B390" s="46" t="inlineStr">
        <is>
          <t>Regeneron Pharmaceuticals</t>
        </is>
      </c>
      <c r="C390" s="46" t="inlineStr">
        <is>
          <t>Health Care</t>
        </is>
      </c>
      <c r="D390" s="46" t="inlineStr">
        <is>
          <t>New York</t>
        </is>
      </c>
      <c r="E390" s="46" t="inlineStr">
        <is>
          <t>N</t>
        </is>
      </c>
      <c r="F390" s="71" t="n">
        <v>0.35079</v>
      </c>
      <c r="G390" s="71" t="n">
        <v>0.48007</v>
      </c>
      <c r="H390" s="71" t="n">
        <v>-0.12928</v>
      </c>
      <c r="I390" s="54">
        <f>IF(F390="","",F390-AVERAGEIFS(F$4:F$503,$C$4:$C$503,$C390,$E$4:$E$503,"N"))</f>
        <v/>
      </c>
      <c r="J390" s="54">
        <f>IF(G390="","",G390-AVERAGEIFS(G$4:G$503,$C$4:$C$503,$C390,$E$4:$E$503,"N"))</f>
        <v/>
      </c>
      <c r="K390" s="54">
        <f>IF(H390="","",H390-AVERAGEIFS(H$4:H$503,$C$4:$C$503,$C390,$E$4:$E$503,"N"))</f>
        <v/>
      </c>
    </row>
    <row r="391">
      <c r="A391" s="46" t="inlineStr">
        <is>
          <t>RF</t>
        </is>
      </c>
      <c r="B391" s="46" t="inlineStr">
        <is>
          <t>Regions Financial Corporation</t>
        </is>
      </c>
      <c r="C391" s="46" t="inlineStr">
        <is>
          <t>Financials</t>
        </is>
      </c>
      <c r="D391" s="46" t="inlineStr">
        <is>
          <t>Birmingham, Alabama</t>
        </is>
      </c>
      <c r="E391" s="46" t="inlineStr">
        <is>
          <t>N</t>
        </is>
      </c>
      <c r="F391" s="71" t="n">
        <v>0.38827</v>
      </c>
      <c r="G391" s="71" t="n">
        <v>-0.07321</v>
      </c>
      <c r="H391" s="71" t="n">
        <v>0.46148</v>
      </c>
      <c r="I391" s="54">
        <f>IF(F391="","",F391-AVERAGEIFS(F$4:F$503,$C$4:$C$503,$C391,$E$4:$E$503,"N"))</f>
        <v/>
      </c>
      <c r="J391" s="54">
        <f>IF(G391="","",G391-AVERAGEIFS(G$4:G$503,$C$4:$C$503,$C391,$E$4:$E$503,"N"))</f>
        <v/>
      </c>
      <c r="K391" s="54">
        <f>IF(H391="","",H391-AVERAGEIFS(H$4:H$503,$C$4:$C$503,$C391,$E$4:$E$503,"N"))</f>
        <v/>
      </c>
    </row>
    <row r="392">
      <c r="A392" s="46" t="inlineStr">
        <is>
          <t>RSG</t>
        </is>
      </c>
      <c r="B392" s="46" t="inlineStr">
        <is>
          <t>Republic Services</t>
        </is>
      </c>
      <c r="C392" s="46" t="inlineStr">
        <is>
          <t>Industrials</t>
        </is>
      </c>
      <c r="D392" s="46" t="inlineStr">
        <is>
          <t>Phoenix</t>
        </is>
      </c>
      <c r="E392" s="46" t="inlineStr">
        <is>
          <t>N</t>
        </is>
      </c>
      <c r="F392" s="71" t="n">
        <v>0.62609</v>
      </c>
      <c r="G392" s="71" t="n">
        <v>0.41815</v>
      </c>
      <c r="H392" s="71" t="n">
        <v>0.20794</v>
      </c>
      <c r="I392" s="54">
        <f>IF(F392="","",F392-AVERAGEIFS(F$4:F$503,$C$4:$C$503,$C392,$E$4:$E$503,"N"))</f>
        <v/>
      </c>
      <c r="J392" s="54">
        <f>IF(G392="","",G392-AVERAGEIFS(G$4:G$503,$C$4:$C$503,$C392,$E$4:$E$503,"N"))</f>
        <v/>
      </c>
      <c r="K392" s="54">
        <f>IF(H392="","",H392-AVERAGEIFS(H$4:H$503,$C$4:$C$503,$C392,$E$4:$E$503,"N"))</f>
        <v/>
      </c>
    </row>
    <row r="393">
      <c r="A393" s="46" t="inlineStr">
        <is>
          <t>RMD</t>
        </is>
      </c>
      <c r="B393" s="46" t="inlineStr">
        <is>
          <t>ResMed|</t>
        </is>
      </c>
      <c r="C393" s="46" t="inlineStr">
        <is>
          <t>Health Care</t>
        </is>
      </c>
      <c r="D393" s="46" t="inlineStr">
        <is>
          <t>San Diego, California</t>
        </is>
      </c>
      <c r="E393" s="46" t="inlineStr">
        <is>
          <t>N</t>
        </is>
      </c>
      <c r="F393" s="71" t="n">
        <v>-0.03695</v>
      </c>
      <c r="G393" s="71" t="n">
        <v>-0.30196</v>
      </c>
      <c r="H393" s="71" t="n">
        <v>0.26501</v>
      </c>
      <c r="I393" s="54">
        <f>IF(F393="","",F393-AVERAGEIFS(F$4:F$503,$C$4:$C$503,$C393,$E$4:$E$503,"N"))</f>
        <v/>
      </c>
      <c r="J393" s="54">
        <f>IF(G393="","",G393-AVERAGEIFS(G$4:G$503,$C$4:$C$503,$C393,$E$4:$E$503,"N"))</f>
        <v/>
      </c>
      <c r="K393" s="54">
        <f>IF(H393="","",H393-AVERAGEIFS(H$4:H$503,$C$4:$C$503,$C393,$E$4:$E$503,"N"))</f>
        <v/>
      </c>
    </row>
    <row r="394">
      <c r="A394" s="46" t="inlineStr">
        <is>
          <t>RVTY</t>
        </is>
      </c>
      <c r="B394" s="46" t="inlineStr">
        <is>
          <t>Revvity</t>
        </is>
      </c>
      <c r="C394" s="46" t="inlineStr">
        <is>
          <t>Health Care</t>
        </is>
      </c>
      <c r="D394" s="46" t="inlineStr">
        <is>
          <t>Boston</t>
        </is>
      </c>
      <c r="E394" s="46" t="inlineStr">
        <is>
          <t>N</t>
        </is>
      </c>
      <c r="F394" s="71" t="n">
        <v>-0.09810000000000001</v>
      </c>
      <c r="G394" s="71" t="n">
        <v>-0.52156</v>
      </c>
      <c r="H394" s="71" t="n">
        <v>0.42345</v>
      </c>
      <c r="I394" s="54">
        <f>IF(F394="","",F394-AVERAGEIFS(F$4:F$503,$C$4:$C$503,$C394,$E$4:$E$503,"N"))</f>
        <v/>
      </c>
      <c r="J394" s="54">
        <f>IF(G394="","",G394-AVERAGEIFS(G$4:G$503,$C$4:$C$503,$C394,$E$4:$E$503,"N"))</f>
        <v/>
      </c>
      <c r="K394" s="54">
        <f>IF(H394="","",H394-AVERAGEIFS(H$4:H$503,$C$4:$C$503,$C394,$E$4:$E$503,"N"))</f>
        <v/>
      </c>
    </row>
    <row r="395">
      <c r="A395" s="46" t="inlineStr">
        <is>
          <t>HOOD</t>
        </is>
      </c>
      <c r="B395" s="46" t="inlineStr">
        <is>
          <t>Robinhood Markets</t>
        </is>
      </c>
      <c r="C395" s="46" t="inlineStr">
        <is>
          <t>Financials</t>
        </is>
      </c>
      <c r="D395" s="46" t="inlineStr">
        <is>
          <t>SF Bay Area</t>
        </is>
      </c>
      <c r="E395" s="46" t="inlineStr">
        <is>
          <t>N</t>
        </is>
      </c>
      <c r="F395" s="71" t="n">
        <v>0.90161</v>
      </c>
      <c r="G395" s="71" t="n">
        <v>-0.86302</v>
      </c>
      <c r="H395" s="71" t="n">
        <v>1.76463</v>
      </c>
      <c r="I395" s="54">
        <f>IF(F395="","",F395-AVERAGEIFS(F$4:F$503,$C$4:$C$503,$C395,$E$4:$E$503,"N"))</f>
        <v/>
      </c>
      <c r="J395" s="54">
        <f>IF(G395="","",G395-AVERAGEIFS(G$4:G$503,$C$4:$C$503,$C395,$E$4:$E$503,"N"))</f>
        <v/>
      </c>
      <c r="K395" s="54">
        <f>IF(H395="","",H395-AVERAGEIFS(H$4:H$503,$C$4:$C$503,$C395,$E$4:$E$503,"N"))</f>
        <v/>
      </c>
    </row>
    <row r="396">
      <c r="A396" s="46" t="inlineStr">
        <is>
          <t>ROK</t>
        </is>
      </c>
      <c r="B396" s="46" t="inlineStr">
        <is>
          <t>Rockwell Automation</t>
        </is>
      </c>
      <c r="C396" s="46" t="inlineStr">
        <is>
          <t>Industrials</t>
        </is>
      </c>
      <c r="D396" s="46" t="inlineStr">
        <is>
          <t>Milwaukee</t>
        </is>
      </c>
      <c r="E396" s="46" t="inlineStr">
        <is>
          <t>N</t>
        </is>
      </c>
      <c r="F396" s="71" t="n">
        <v>0.38195</v>
      </c>
      <c r="G396" s="71" t="n">
        <v>-0.06658</v>
      </c>
      <c r="H396" s="71" t="n">
        <v>0.44853</v>
      </c>
      <c r="I396" s="54">
        <f>IF(F396="","",F396-AVERAGEIFS(F$4:F$503,$C$4:$C$503,$C396,$E$4:$E$503,"N"))</f>
        <v/>
      </c>
      <c r="J396" s="54">
        <f>IF(G396="","",G396-AVERAGEIFS(G$4:G$503,$C$4:$C$503,$C396,$E$4:$E$503,"N"))</f>
        <v/>
      </c>
      <c r="K396" s="54">
        <f>IF(H396="","",H396-AVERAGEIFS(H$4:H$503,$C$4:$C$503,$C396,$E$4:$E$503,"N"))</f>
        <v/>
      </c>
    </row>
    <row r="397">
      <c r="A397" s="46" t="inlineStr">
        <is>
          <t>ROL</t>
        </is>
      </c>
      <c r="B397" s="46" t="inlineStr">
        <is>
          <t>Rollins, Inc.</t>
        </is>
      </c>
      <c r="C397" s="46" t="inlineStr">
        <is>
          <t>Industrials</t>
        </is>
      </c>
      <c r="D397" s="46" t="inlineStr">
        <is>
          <t>Atlanta</t>
        </is>
      </c>
      <c r="E397" s="46" t="inlineStr">
        <is>
          <t>N</t>
        </is>
      </c>
      <c r="F397" s="71" t="n">
        <v>-0.06612999999999999</v>
      </c>
      <c r="G397" s="71" t="n">
        <v>0.18404</v>
      </c>
      <c r="H397" s="71" t="n">
        <v>-0.25017</v>
      </c>
      <c r="I397" s="54">
        <f>IF(F397="","",F397-AVERAGEIFS(F$4:F$503,$C$4:$C$503,$C397,$E$4:$E$503,"N"))</f>
        <v/>
      </c>
      <c r="J397" s="54">
        <f>IF(G397="","",G397-AVERAGEIFS(G$4:G$503,$C$4:$C$503,$C397,$E$4:$E$503,"N"))</f>
        <v/>
      </c>
      <c r="K397" s="54">
        <f>IF(H397="","",H397-AVERAGEIFS(H$4:H$503,$C$4:$C$503,$C397,$E$4:$E$503,"N"))</f>
        <v/>
      </c>
    </row>
    <row r="398">
      <c r="A398" s="46" t="inlineStr">
        <is>
          <t>ROP</t>
        </is>
      </c>
      <c r="B398" s="46" t="inlineStr">
        <is>
          <t>Roper Technologies</t>
        </is>
      </c>
      <c r="C398" s="46" t="inlineStr">
        <is>
          <t>Information Technology</t>
        </is>
      </c>
      <c r="D398" s="46" t="inlineStr">
        <is>
          <t>Sarasota, Florida</t>
        </is>
      </c>
      <c r="E398" s="46" t="inlineStr">
        <is>
          <t>N</t>
        </is>
      </c>
      <c r="F398" s="71" t="n">
        <v>-0.19273</v>
      </c>
      <c r="G398" s="71" t="n">
        <v>0.1352</v>
      </c>
      <c r="H398" s="71" t="n">
        <v>-0.32793</v>
      </c>
      <c r="I398" s="54">
        <f>IF(F398="","",F398-AVERAGEIFS(F$4:F$503,$C$4:$C$503,$C398,$E$4:$E$503,"N"))</f>
        <v/>
      </c>
      <c r="J398" s="54">
        <f>IF(G398="","",G398-AVERAGEIFS(G$4:G$503,$C$4:$C$503,$C398,$E$4:$E$503,"N"))</f>
        <v/>
      </c>
      <c r="K398" s="54">
        <f>IF(H398="","",H398-AVERAGEIFS(H$4:H$503,$C$4:$C$503,$C398,$E$4:$E$503,"N"))</f>
        <v/>
      </c>
    </row>
    <row r="399">
      <c r="A399" s="46" t="inlineStr">
        <is>
          <t>ROST</t>
        </is>
      </c>
      <c r="B399" s="46" t="inlineStr">
        <is>
          <t>Ross Stores</t>
        </is>
      </c>
      <c r="C399" s="46" t="inlineStr">
        <is>
          <t>Consumer Discretionary</t>
        </is>
      </c>
      <c r="D399" s="46" t="inlineStr">
        <is>
          <t>SF Bay Area</t>
        </is>
      </c>
      <c r="E399" s="46" t="inlineStr">
        <is>
          <t>N</t>
        </is>
      </c>
      <c r="F399" s="71" t="n">
        <v>0.80653</v>
      </c>
      <c r="G399" s="71" t="n">
        <v>0.23815</v>
      </c>
      <c r="H399" s="71" t="n">
        <v>0.56838</v>
      </c>
      <c r="I399" s="54">
        <f>IF(F399="","",F399-AVERAGEIFS(F$4:F$503,$C$4:$C$503,$C399,$E$4:$E$503,"N"))</f>
        <v/>
      </c>
      <c r="J399" s="54">
        <f>IF(G399="","",G399-AVERAGEIFS(G$4:G$503,$C$4:$C$503,$C399,$E$4:$E$503,"N"))</f>
        <v/>
      </c>
      <c r="K399" s="54">
        <f>IF(H399="","",H399-AVERAGEIFS(H$4:H$503,$C$4:$C$503,$C399,$E$4:$E$503,"N"))</f>
        <v/>
      </c>
    </row>
    <row r="400">
      <c r="A400" s="46" t="inlineStr">
        <is>
          <t>RCL</t>
        </is>
      </c>
      <c r="B400" s="46" t="inlineStr">
        <is>
          <t>Royal Caribbean Group</t>
        </is>
      </c>
      <c r="C400" s="46" t="inlineStr">
        <is>
          <t>Consumer Discretionary</t>
        </is>
      </c>
      <c r="D400" s="46" t="inlineStr">
        <is>
          <t>South Florida</t>
        </is>
      </c>
      <c r="E400" s="46" t="inlineStr">
        <is>
          <t>N</t>
        </is>
      </c>
      <c r="F400" s="71" t="n">
        <v>1.19003</v>
      </c>
      <c r="G400" s="71" t="n">
        <v>0.38297</v>
      </c>
      <c r="H400" s="71" t="n">
        <v>0.80706</v>
      </c>
      <c r="I400" s="54">
        <f>IF(F400="","",F400-AVERAGEIFS(F$4:F$503,$C$4:$C$503,$C400,$E$4:$E$503,"N"))</f>
        <v/>
      </c>
      <c r="J400" s="54">
        <f>IF(G400="","",G400-AVERAGEIFS(G$4:G$503,$C$4:$C$503,$C400,$E$4:$E$503,"N"))</f>
        <v/>
      </c>
      <c r="K400" s="54">
        <f>IF(H400="","",H400-AVERAGEIFS(H$4:H$503,$C$4:$C$503,$C400,$E$4:$E$503,"N"))</f>
        <v/>
      </c>
    </row>
    <row r="401">
      <c r="A401" s="46" t="inlineStr">
        <is>
          <t>SPGI</t>
        </is>
      </c>
      <c r="B401" s="46" t="inlineStr">
        <is>
          <t>S&amp;P Global</t>
        </is>
      </c>
      <c r="C401" s="46" t="inlineStr">
        <is>
          <t>Financials</t>
        </is>
      </c>
      <c r="D401" s="46" t="inlineStr">
        <is>
          <t>New York</t>
        </is>
      </c>
      <c r="E401" s="46" t="inlineStr">
        <is>
          <t>N</t>
        </is>
      </c>
      <c r="F401" s="71" t="n">
        <v>0.0148</v>
      </c>
      <c r="G401" s="71" t="n">
        <v>-0.0606</v>
      </c>
      <c r="H401" s="71" t="n">
        <v>0.07539</v>
      </c>
      <c r="I401" s="54">
        <f>IF(F401="","",F401-AVERAGEIFS(F$4:F$503,$C$4:$C$503,$C401,$E$4:$E$503,"N"))</f>
        <v/>
      </c>
      <c r="J401" s="54">
        <f>IF(G401="","",G401-AVERAGEIFS(G$4:G$503,$C$4:$C$503,$C401,$E$4:$E$503,"N"))</f>
        <v/>
      </c>
      <c r="K401" s="54">
        <f>IF(H401="","",H401-AVERAGEIFS(H$4:H$503,$C$4:$C$503,$C401,$E$4:$E$503,"N"))</f>
        <v/>
      </c>
    </row>
    <row r="402">
      <c r="A402" s="46" t="inlineStr">
        <is>
          <t>CRM</t>
        </is>
      </c>
      <c r="B402" s="46" t="inlineStr">
        <is>
          <t>Salesforce</t>
        </is>
      </c>
      <c r="C402" s="46" t="inlineStr">
        <is>
          <t>Information Technology</t>
        </is>
      </c>
      <c r="D402" s="46" t="inlineStr">
        <is>
          <t>SF Bay Area</t>
        </is>
      </c>
      <c r="E402" s="46" t="inlineStr">
        <is>
          <t>N</t>
        </is>
      </c>
      <c r="F402" s="71" t="n">
        <v>-0.19306</v>
      </c>
      <c r="G402" s="71" t="n">
        <v>-0.04879</v>
      </c>
      <c r="H402" s="71" t="n">
        <v>-0.14427</v>
      </c>
      <c r="I402" s="54">
        <f>IF(F402="","",F402-AVERAGEIFS(F$4:F$503,$C$4:$C$503,$C402,$E$4:$E$503,"N"))</f>
        <v/>
      </c>
      <c r="J402" s="54">
        <f>IF(G402="","",G402-AVERAGEIFS(G$4:G$503,$C$4:$C$503,$C402,$E$4:$E$503,"N"))</f>
        <v/>
      </c>
      <c r="K402" s="54">
        <f>IF(H402="","",H402-AVERAGEIFS(H$4:H$503,$C$4:$C$503,$C402,$E$4:$E$503,"N"))</f>
        <v/>
      </c>
    </row>
    <row r="403">
      <c r="A403" s="46" t="inlineStr">
        <is>
          <t>SNDK</t>
        </is>
      </c>
      <c r="B403" s="46" t="inlineStr">
        <is>
          <t>Sandisk</t>
        </is>
      </c>
      <c r="C403" s="46" t="inlineStr">
        <is>
          <t>Information Technology</t>
        </is>
      </c>
      <c r="D403" s="46" t="inlineStr">
        <is>
          <t>SF Bay Area</t>
        </is>
      </c>
      <c r="E403" s="46" t="inlineStr">
        <is>
          <t>N</t>
        </is>
      </c>
      <c r="F403" s="71" t="n"/>
      <c r="G403" s="71" t="n"/>
      <c r="H403" s="71" t="n"/>
      <c r="I403" s="54">
        <f>IF(F403="","",F403-AVERAGEIFS(F$4:F$503,$C$4:$C$503,$C403,$E$4:$E$503,"N"))</f>
        <v/>
      </c>
      <c r="J403" s="54">
        <f>IF(G403="","",G403-AVERAGEIFS(G$4:G$503,$C$4:$C$503,$C403,$E$4:$E$503,"N"))</f>
        <v/>
      </c>
      <c r="K403" s="54">
        <f>IF(H403="","",H403-AVERAGEIFS(H$4:H$503,$C$4:$C$503,$C403,$E$4:$E$503,"N"))</f>
        <v/>
      </c>
    </row>
    <row r="404">
      <c r="A404" s="46" t="inlineStr">
        <is>
          <t>SBAC</t>
        </is>
      </c>
      <c r="B404" s="46" t="inlineStr">
        <is>
          <t>SBA Communications</t>
        </is>
      </c>
      <c r="C404" s="46" t="inlineStr">
        <is>
          <t>Real Estate</t>
        </is>
      </c>
      <c r="D404" s="46" t="inlineStr">
        <is>
          <t>South Florida</t>
        </is>
      </c>
      <c r="E404" s="46" t="inlineStr">
        <is>
          <t>N</t>
        </is>
      </c>
      <c r="F404" s="71" t="n">
        <v>-0.50893</v>
      </c>
      <c r="G404" s="71" t="n">
        <v>-0.48657</v>
      </c>
      <c r="H404" s="71" t="n">
        <v>-0.02236</v>
      </c>
      <c r="I404" s="54">
        <f>IF(F404="","",F404-AVERAGEIFS(F$4:F$503,$C$4:$C$503,$C404,$E$4:$E$503,"N"))</f>
        <v/>
      </c>
      <c r="J404" s="54">
        <f>IF(G404="","",G404-AVERAGEIFS(G$4:G$503,$C$4:$C$503,$C404,$E$4:$E$503,"N"))</f>
        <v/>
      </c>
      <c r="K404" s="54">
        <f>IF(H404="","",H404-AVERAGEIFS(H$4:H$503,$C$4:$C$503,$C404,$E$4:$E$503,"N"))</f>
        <v/>
      </c>
    </row>
    <row r="405">
      <c r="A405" s="46" t="inlineStr">
        <is>
          <t>SLB</t>
        </is>
      </c>
      <c r="B405" s="46" t="inlineStr">
        <is>
          <t>Schlumberger</t>
        </is>
      </c>
      <c r="C405" s="46" t="inlineStr">
        <is>
          <t>Energy</t>
        </is>
      </c>
      <c r="D405" s="46" t="inlineStr">
        <is>
          <t>Houston</t>
        </is>
      </c>
      <c r="E405" s="46" t="inlineStr">
        <is>
          <t>N</t>
        </is>
      </c>
      <c r="F405" s="71" t="n">
        <v>0.46586</v>
      </c>
      <c r="G405" s="71" t="n">
        <v>0.45727</v>
      </c>
      <c r="H405" s="71" t="n">
        <v>0.00859</v>
      </c>
      <c r="I405" s="54">
        <f>IF(F405="","",F405-AVERAGEIFS(F$4:F$503,$C$4:$C$503,$C405,$E$4:$E$503,"N"))</f>
        <v/>
      </c>
      <c r="J405" s="54">
        <f>IF(G405="","",G405-AVERAGEIFS(G$4:G$503,$C$4:$C$503,$C405,$E$4:$E$503,"N"))</f>
        <v/>
      </c>
      <c r="K405" s="54">
        <f>IF(H405="","",H405-AVERAGEIFS(H$4:H$503,$C$4:$C$503,$C405,$E$4:$E$503,"N"))</f>
        <v/>
      </c>
    </row>
    <row r="406">
      <c r="A406" s="46" t="inlineStr">
        <is>
          <t>STX</t>
        </is>
      </c>
      <c r="B406" s="46" t="inlineStr">
        <is>
          <t>Seagate Technology</t>
        </is>
      </c>
      <c r="C406" s="46" t="inlineStr">
        <is>
          <t>Information Technology</t>
        </is>
      </c>
      <c r="D406" s="46" t="inlineStr">
        <is>
          <t>Dublin, Ireland</t>
        </is>
      </c>
      <c r="E406" s="46" t="inlineStr">
        <is>
          <t>Y</t>
        </is>
      </c>
      <c r="F406" s="71" t="n"/>
      <c r="G406" s="71" t="n"/>
      <c r="H406" s="71" t="n"/>
      <c r="I406" s="54">
        <f>IF(F406="","",F406-AVERAGEIFS(F$4:F$503,$C$4:$C$503,$C406,$E$4:$E$503,"N"))</f>
        <v/>
      </c>
      <c r="J406" s="54">
        <f>IF(G406="","",G406-AVERAGEIFS(G$4:G$503,$C$4:$C$503,$C406,$E$4:$E$503,"N"))</f>
        <v/>
      </c>
      <c r="K406" s="54">
        <f>IF(H406="","",H406-AVERAGEIFS(H$4:H$503,$C$4:$C$503,$C406,$E$4:$E$503,"N"))</f>
        <v/>
      </c>
    </row>
    <row r="407">
      <c r="A407" s="46" t="inlineStr">
        <is>
          <t>SRE</t>
        </is>
      </c>
      <c r="B407" s="46" t="inlineStr">
        <is>
          <t>Sempra</t>
        </is>
      </c>
      <c r="C407" s="46" t="inlineStr">
        <is>
          <t>Utilities</t>
        </is>
      </c>
      <c r="D407" s="46" t="inlineStr">
        <is>
          <t>San Diego, California</t>
        </is>
      </c>
      <c r="E407" s="46" t="inlineStr">
        <is>
          <t>N</t>
        </is>
      </c>
      <c r="F407" s="71" t="n">
        <v>0.40112</v>
      </c>
      <c r="G407" s="71" t="n">
        <v>0.11325</v>
      </c>
      <c r="H407" s="71" t="n">
        <v>0.28787</v>
      </c>
      <c r="I407" s="54">
        <f>IF(F407="","",F407-AVERAGEIFS(F$4:F$503,$C$4:$C$503,$C407,$E$4:$E$503,"N"))</f>
        <v/>
      </c>
      <c r="J407" s="54">
        <f>IF(G407="","",G407-AVERAGEIFS(G$4:G$503,$C$4:$C$503,$C407,$E$4:$E$503,"N"))</f>
        <v/>
      </c>
      <c r="K407" s="54">
        <f>IF(H407="","",H407-AVERAGEIFS(H$4:H$503,$C$4:$C$503,$C407,$E$4:$E$503,"N"))</f>
        <v/>
      </c>
    </row>
    <row r="408">
      <c r="A408" s="46" t="inlineStr">
        <is>
          <t>NOW</t>
        </is>
      </c>
      <c r="B408" s="46" t="inlineStr">
        <is>
          <t>ServiceNow</t>
        </is>
      </c>
      <c r="C408" s="46" t="inlineStr">
        <is>
          <t>Information Technology</t>
        </is>
      </c>
      <c r="D408" s="46" t="inlineStr">
        <is>
          <t>SF Bay Area</t>
        </is>
      </c>
      <c r="E408" s="46" t="inlineStr">
        <is>
          <t>N</t>
        </is>
      </c>
      <c r="F408" s="71" t="n">
        <v>0.05389</v>
      </c>
      <c r="G408" s="71" t="n">
        <v>0.11604</v>
      </c>
      <c r="H408" s="71" t="n">
        <v>-0.06215</v>
      </c>
      <c r="I408" s="54">
        <f>IF(F408="","",F408-AVERAGEIFS(F$4:F$503,$C$4:$C$503,$C408,$E$4:$E$503,"N"))</f>
        <v/>
      </c>
      <c r="J408" s="54">
        <f>IF(G408="","",G408-AVERAGEIFS(G$4:G$503,$C$4:$C$503,$C408,$E$4:$E$503,"N"))</f>
        <v/>
      </c>
      <c r="K408" s="54">
        <f>IF(H408="","",H408-AVERAGEIFS(H$4:H$503,$C$4:$C$503,$C408,$E$4:$E$503,"N"))</f>
        <v/>
      </c>
    </row>
    <row r="409">
      <c r="A409" s="46" t="inlineStr">
        <is>
          <t>SHW</t>
        </is>
      </c>
      <c r="B409" s="46" t="inlineStr">
        <is>
          <t>Sherwin-Williams</t>
        </is>
      </c>
      <c r="C409" s="46" t="inlineStr">
        <is>
          <t>Materials</t>
        </is>
      </c>
      <c r="D409" s="46" t="inlineStr">
        <is>
          <t>Cleveland</t>
        </is>
      </c>
      <c r="E409" s="46" t="inlineStr">
        <is>
          <t>N</t>
        </is>
      </c>
      <c r="F409" s="71" t="n">
        <v>0.13611</v>
      </c>
      <c r="G409" s="71" t="n">
        <v>0.06294</v>
      </c>
      <c r="H409" s="71" t="n">
        <v>0.07316</v>
      </c>
      <c r="I409" s="54">
        <f>IF(F409="","",F409-AVERAGEIFS(F$4:F$503,$C$4:$C$503,$C409,$E$4:$E$503,"N"))</f>
        <v/>
      </c>
      <c r="J409" s="54">
        <f>IF(G409="","",G409-AVERAGEIFS(G$4:G$503,$C$4:$C$503,$C409,$E$4:$E$503,"N"))</f>
        <v/>
      </c>
      <c r="K409" s="54">
        <f>IF(H409="","",H409-AVERAGEIFS(H$4:H$503,$C$4:$C$503,$C409,$E$4:$E$503,"N"))</f>
        <v/>
      </c>
    </row>
    <row r="410">
      <c r="A410" s="46" t="inlineStr">
        <is>
          <t>SPG</t>
        </is>
      </c>
      <c r="B410" s="46" t="inlineStr">
        <is>
          <t>Simon Property Group</t>
        </is>
      </c>
      <c r="C410" s="46" t="inlineStr">
        <is>
          <t>Real Estate</t>
        </is>
      </c>
      <c r="D410" s="46" t="inlineStr">
        <is>
          <t>Indianapolis, Indiana</t>
        </is>
      </c>
      <c r="E410" s="46" t="inlineStr">
        <is>
          <t>N</t>
        </is>
      </c>
      <c r="F410" s="71" t="n">
        <v>0.61431</v>
      </c>
      <c r="G410" s="71" t="n">
        <v>0.14701</v>
      </c>
      <c r="H410" s="71" t="n">
        <v>0.4673</v>
      </c>
      <c r="I410" s="54">
        <f>IF(F410="","",F410-AVERAGEIFS(F$4:F$503,$C$4:$C$503,$C410,$E$4:$E$503,"N"))</f>
        <v/>
      </c>
      <c r="J410" s="54">
        <f>IF(G410="","",G410-AVERAGEIFS(G$4:G$503,$C$4:$C$503,$C410,$E$4:$E$503,"N"))</f>
        <v/>
      </c>
      <c r="K410" s="54">
        <f>IF(H410="","",H410-AVERAGEIFS(H$4:H$503,$C$4:$C$503,$C410,$E$4:$E$503,"N"))</f>
        <v/>
      </c>
    </row>
    <row r="411">
      <c r="A411" s="46" t="inlineStr">
        <is>
          <t>SKYD</t>
        </is>
      </c>
      <c r="B411" s="46" t="inlineStr">
        <is>
          <t>Skydance Corporation</t>
        </is>
      </c>
      <c r="C411" s="46" t="inlineStr">
        <is>
          <t>Communication Services</t>
        </is>
      </c>
      <c r="D411" s="46" t="inlineStr">
        <is>
          <t>New York</t>
        </is>
      </c>
      <c r="E411" s="46" t="inlineStr">
        <is>
          <t>N</t>
        </is>
      </c>
      <c r="F411" s="71" t="n">
        <v>-1.37057</v>
      </c>
      <c r="G411" s="71" t="n">
        <v>-1.24284</v>
      </c>
      <c r="H411" s="71" t="n">
        <v>-0.34656</v>
      </c>
      <c r="I411" s="54">
        <f>IF(F411="","",F411-AVERAGEIFS(F$4:F$503,$C$4:$C$503,$C411,$E$4:$E$503,"N"))</f>
        <v/>
      </c>
      <c r="J411" s="54">
        <f>IF(G411="","",G411-AVERAGEIFS(G$4:G$503,$C$4:$C$503,$C411,$E$4:$E$503,"N"))</f>
        <v/>
      </c>
      <c r="K411" s="54">
        <f>IF(H411="","",H411-AVERAGEIFS(H$4:H$503,$C$4:$C$503,$C411,$E$4:$E$503,"N"))</f>
        <v/>
      </c>
    </row>
    <row r="412">
      <c r="A412" s="46" t="inlineStr">
        <is>
          <t>SWKS</t>
        </is>
      </c>
      <c r="B412" s="46" t="inlineStr">
        <is>
          <t>Skyworks Solutions</t>
        </is>
      </c>
      <c r="C412" s="46" t="inlineStr">
        <is>
          <t>Information Technology</t>
        </is>
      </c>
      <c r="D412" s="46" t="inlineStr">
        <is>
          <t>Los Angeles</t>
        </is>
      </c>
      <c r="E412" s="46" t="inlineStr">
        <is>
          <t>N</t>
        </is>
      </c>
      <c r="F412" s="71" t="n">
        <v>-0.59502</v>
      </c>
      <c r="G412" s="71" t="n">
        <v>-0.42571</v>
      </c>
      <c r="H412" s="71" t="n">
        <v>-0.16931</v>
      </c>
      <c r="I412" s="54">
        <f>IF(F412="","",F412-AVERAGEIFS(F$4:F$503,$C$4:$C$503,$C412,$E$4:$E$503,"N"))</f>
        <v/>
      </c>
      <c r="J412" s="54">
        <f>IF(G412="","",G412-AVERAGEIFS(G$4:G$503,$C$4:$C$503,$C412,$E$4:$E$503,"N"))</f>
        <v/>
      </c>
      <c r="K412" s="54">
        <f>IF(H412="","",H412-AVERAGEIFS(H$4:H$503,$C$4:$C$503,$C412,$E$4:$E$503,"N"))</f>
        <v/>
      </c>
    </row>
    <row r="413">
      <c r="A413" s="46" t="inlineStr">
        <is>
          <t>SJM</t>
        </is>
      </c>
      <c r="B413" s="46" t="inlineStr">
        <is>
          <t>J.M. Smucker Company (The)</t>
        </is>
      </c>
      <c r="C413" s="46" t="inlineStr">
        <is>
          <t>Consumer Staples</t>
        </is>
      </c>
      <c r="D413" s="46" t="inlineStr">
        <is>
          <t>Orrville, Ohio</t>
        </is>
      </c>
      <c r="E413" s="46" t="inlineStr">
        <is>
          <t>N</t>
        </is>
      </c>
      <c r="F413" s="71" t="n">
        <v>0.17156</v>
      </c>
      <c r="G413" s="71" t="n">
        <v>-0.02927</v>
      </c>
      <c r="H413" s="71" t="n">
        <v>0.20083</v>
      </c>
      <c r="I413" s="54">
        <f>IF(F413="","",F413-AVERAGEIFS(F$4:F$503,$C$4:$C$503,$C413,$E$4:$E$503,"N"))</f>
        <v/>
      </c>
      <c r="J413" s="54">
        <f>IF(G413="","",G413-AVERAGEIFS(G$4:G$503,$C$4:$C$503,$C413,$E$4:$E$503,"N"))</f>
        <v/>
      </c>
      <c r="K413" s="54">
        <f>IF(H413="","",H413-AVERAGEIFS(H$4:H$503,$C$4:$C$503,$C413,$E$4:$E$503,"N"))</f>
        <v/>
      </c>
    </row>
    <row r="414">
      <c r="A414" s="46" t="inlineStr">
        <is>
          <t>SW</t>
        </is>
      </c>
      <c r="B414" s="46" t="inlineStr">
        <is>
          <t>Smurfit Westrock</t>
        </is>
      </c>
      <c r="C414" s="46" t="inlineStr">
        <is>
          <t>Materials</t>
        </is>
      </c>
      <c r="D414" s="46" t="inlineStr">
        <is>
          <t>Dublin, Ireland</t>
        </is>
      </c>
      <c r="E414" s="46" t="inlineStr">
        <is>
          <t>Y</t>
        </is>
      </c>
      <c r="F414" s="71" t="n"/>
      <c r="G414" s="71" t="n"/>
      <c r="H414" s="71" t="n"/>
      <c r="I414" s="54">
        <f>IF(F414="","",F414-AVERAGEIFS(F$4:F$503,$C$4:$C$503,$C414,$E$4:$E$503,"N"))</f>
        <v/>
      </c>
      <c r="J414" s="54">
        <f>IF(G414="","",G414-AVERAGEIFS(G$4:G$503,$C$4:$C$503,$C414,$E$4:$E$503,"N"))</f>
        <v/>
      </c>
      <c r="K414" s="54">
        <f>IF(H414="","",H414-AVERAGEIFS(H$4:H$503,$C$4:$C$503,$C414,$E$4:$E$503,"N"))</f>
        <v/>
      </c>
    </row>
    <row r="415">
      <c r="A415" s="46" t="inlineStr">
        <is>
          <t>SNA</t>
        </is>
      </c>
      <c r="B415" s="46" t="inlineStr">
        <is>
          <t>Snap-on</t>
        </is>
      </c>
      <c r="C415" s="46" t="inlineStr">
        <is>
          <t>Industrials</t>
        </is>
      </c>
      <c r="D415" s="46" t="inlineStr">
        <is>
          <t>Kenosha, Wisconsin</t>
        </is>
      </c>
      <c r="E415" s="46" t="inlineStr">
        <is>
          <t>N</t>
        </is>
      </c>
      <c r="F415" s="71" t="n">
        <v>0.63711</v>
      </c>
      <c r="G415" s="71" t="n">
        <v>0.31907</v>
      </c>
      <c r="H415" s="71" t="n">
        <v>0.31804</v>
      </c>
      <c r="I415" s="54">
        <f>IF(F415="","",F415-AVERAGEIFS(F$4:F$503,$C$4:$C$503,$C415,$E$4:$E$503,"N"))</f>
        <v/>
      </c>
      <c r="J415" s="54">
        <f>IF(G415="","",G415-AVERAGEIFS(G$4:G$503,$C$4:$C$503,$C415,$E$4:$E$503,"N"))</f>
        <v/>
      </c>
      <c r="K415" s="54">
        <f>IF(H415="","",H415-AVERAGEIFS(H$4:H$503,$C$4:$C$503,$C415,$E$4:$E$503,"N"))</f>
        <v/>
      </c>
    </row>
    <row r="416">
      <c r="A416" s="46" t="inlineStr">
        <is>
          <t>SOLV</t>
        </is>
      </c>
      <c r="B416" s="46" t="inlineStr">
        <is>
          <t>Solventum</t>
        </is>
      </c>
      <c r="C416" s="46" t="inlineStr">
        <is>
          <t>Health Care</t>
        </is>
      </c>
      <c r="D416" s="46" t="inlineStr">
        <is>
          <t>Minneapolis-St. Paul</t>
        </is>
      </c>
      <c r="E416" s="46" t="inlineStr">
        <is>
          <t>N</t>
        </is>
      </c>
      <c r="F416" s="71" t="n"/>
      <c r="G416" s="71" t="n"/>
      <c r="H416" s="71" t="n">
        <v>0.34256</v>
      </c>
      <c r="I416" s="54">
        <f>IF(F416="","",F416-AVERAGEIFS(F$4:F$503,$C$4:$C$503,$C416,$E$4:$E$503,"N"))</f>
        <v/>
      </c>
      <c r="J416" s="54">
        <f>IF(G416="","",G416-AVERAGEIFS(G$4:G$503,$C$4:$C$503,$C416,$E$4:$E$503,"N"))</f>
        <v/>
      </c>
      <c r="K416" s="54">
        <f>IF(H416="","",H416-AVERAGEIFS(H$4:H$503,$C$4:$C$503,$C416,$E$4:$E$503,"N"))</f>
        <v/>
      </c>
    </row>
    <row r="417">
      <c r="A417" s="46" t="inlineStr">
        <is>
          <t>SO</t>
        </is>
      </c>
      <c r="B417" s="46" t="inlineStr">
        <is>
          <t>Southern Company</t>
        </is>
      </c>
      <c r="C417" s="46" t="inlineStr">
        <is>
          <t>Utilities</t>
        </is>
      </c>
      <c r="D417" s="46" t="inlineStr">
        <is>
          <t>Atlanta</t>
        </is>
      </c>
      <c r="E417" s="46" t="inlineStr">
        <is>
          <t>N</t>
        </is>
      </c>
      <c r="F417" s="71" t="n">
        <v>0.53045</v>
      </c>
      <c r="G417" s="71" t="n">
        <v>0.17085</v>
      </c>
      <c r="H417" s="71" t="n">
        <v>0.3596</v>
      </c>
      <c r="I417" s="54">
        <f>IF(F417="","",F417-AVERAGEIFS(F$4:F$503,$C$4:$C$503,$C417,$E$4:$E$503,"N"))</f>
        <v/>
      </c>
      <c r="J417" s="54">
        <f>IF(G417="","",G417-AVERAGEIFS(G$4:G$503,$C$4:$C$503,$C417,$E$4:$E$503,"N"))</f>
        <v/>
      </c>
      <c r="K417" s="54">
        <f>IF(H417="","",H417-AVERAGEIFS(H$4:H$503,$C$4:$C$503,$C417,$E$4:$E$503,"N"))</f>
        <v/>
      </c>
    </row>
    <row r="418">
      <c r="A418" s="46" t="inlineStr">
        <is>
          <t>LUV</t>
        </is>
      </c>
      <c r="B418" s="46" t="inlineStr">
        <is>
          <t>Southwest Airlines</t>
        </is>
      </c>
      <c r="C418" s="46" t="inlineStr">
        <is>
          <t>Industrials</t>
        </is>
      </c>
      <c r="D418" s="46" t="inlineStr">
        <is>
          <t>Dallas-Fort Worth</t>
        </is>
      </c>
      <c r="E418" s="46" t="inlineStr">
        <is>
          <t>N</t>
        </is>
      </c>
      <c r="F418" s="71" t="n">
        <v>-0.16147</v>
      </c>
      <c r="G418" s="71" t="n">
        <v>-0.5523</v>
      </c>
      <c r="H418" s="71" t="n">
        <v>0.39083</v>
      </c>
      <c r="I418" s="54">
        <f>IF(F418="","",F418-AVERAGEIFS(F$4:F$503,$C$4:$C$503,$C418,$E$4:$E$503,"N"))</f>
        <v/>
      </c>
      <c r="J418" s="54">
        <f>IF(G418="","",G418-AVERAGEIFS(G$4:G$503,$C$4:$C$503,$C418,$E$4:$E$503,"N"))</f>
        <v/>
      </c>
      <c r="K418" s="54">
        <f>IF(H418="","",H418-AVERAGEIFS(H$4:H$503,$C$4:$C$503,$C418,$E$4:$E$503,"N"))</f>
        <v/>
      </c>
    </row>
    <row r="419">
      <c r="A419" s="46" t="inlineStr">
        <is>
          <t>SWK</t>
        </is>
      </c>
      <c r="B419" s="46" t="inlineStr">
        <is>
          <t>Stanley Black &amp; Decker</t>
        </is>
      </c>
      <c r="C419" s="46" t="inlineStr">
        <is>
          <t>Industrials</t>
        </is>
      </c>
      <c r="D419" s="46" t="inlineStr">
        <is>
          <t>Hartford</t>
        </is>
      </c>
      <c r="E419" s="46" t="inlineStr">
        <is>
          <t>N</t>
        </is>
      </c>
      <c r="F419" s="71" t="n">
        <v>-0.51505</v>
      </c>
      <c r="G419" s="71" t="n">
        <v>-0.61879</v>
      </c>
      <c r="H419" s="71" t="n">
        <v>0.10374</v>
      </c>
      <c r="I419" s="54">
        <f>IF(F419="","",F419-AVERAGEIFS(F$4:F$503,$C$4:$C$503,$C419,$E$4:$E$503,"N"))</f>
        <v/>
      </c>
      <c r="J419" s="54">
        <f>IF(G419="","",G419-AVERAGEIFS(G$4:G$503,$C$4:$C$503,$C419,$E$4:$E$503,"N"))</f>
        <v/>
      </c>
      <c r="K419" s="54">
        <f>IF(H419="","",H419-AVERAGEIFS(H$4:H$503,$C$4:$C$503,$C419,$E$4:$E$503,"N"))</f>
        <v/>
      </c>
    </row>
    <row r="420">
      <c r="A420" s="46" t="inlineStr">
        <is>
          <t>SBUX</t>
        </is>
      </c>
      <c r="B420" s="46" t="inlineStr">
        <is>
          <t>Starbucks</t>
        </is>
      </c>
      <c r="C420" s="46" t="inlineStr">
        <is>
          <t>Consumer Discretionary</t>
        </is>
      </c>
      <c r="D420" s="46" t="inlineStr">
        <is>
          <t>Seattle</t>
        </is>
      </c>
      <c r="E420" s="46" t="inlineStr">
        <is>
          <t>N</t>
        </is>
      </c>
      <c r="F420" s="71" t="n">
        <v>-0.05979</v>
      </c>
      <c r="G420" s="71" t="n">
        <v>-0.21144</v>
      </c>
      <c r="H420" s="71" t="n">
        <v>0.15166</v>
      </c>
      <c r="I420" s="54">
        <f>IF(F420="","",F420-AVERAGEIFS(F$4:F$503,$C$4:$C$503,$C420,$E$4:$E$503,"N"))</f>
        <v/>
      </c>
      <c r="J420" s="54">
        <f>IF(G420="","",G420-AVERAGEIFS(G$4:G$503,$C$4:$C$503,$C420,$E$4:$E$503,"N"))</f>
        <v/>
      </c>
      <c r="K420" s="54">
        <f>IF(H420="","",H420-AVERAGEIFS(H$4:H$503,$C$4:$C$503,$C420,$E$4:$E$503,"N"))</f>
        <v/>
      </c>
    </row>
    <row r="421">
      <c r="A421" s="46" t="inlineStr">
        <is>
          <t>STT</t>
        </is>
      </c>
      <c r="B421" s="46" t="inlineStr">
        <is>
          <t>State Street Corporation</t>
        </is>
      </c>
      <c r="C421" s="46" t="inlineStr">
        <is>
          <t>Financials</t>
        </is>
      </c>
      <c r="D421" s="46" t="inlineStr">
        <is>
          <t>Boston</t>
        </is>
      </c>
      <c r="E421" s="46" t="inlineStr">
        <is>
          <t>N</t>
        </is>
      </c>
      <c r="F421" s="71" t="n">
        <v>0.74463</v>
      </c>
      <c r="G421" s="71" t="n">
        <v>-0.15414</v>
      </c>
      <c r="H421" s="71" t="n">
        <v>0.89878</v>
      </c>
      <c r="I421" s="54">
        <f>IF(F421="","",F421-AVERAGEIFS(F$4:F$503,$C$4:$C$503,$C421,$E$4:$E$503,"N"))</f>
        <v/>
      </c>
      <c r="J421" s="54">
        <f>IF(G421="","",G421-AVERAGEIFS(G$4:G$503,$C$4:$C$503,$C421,$E$4:$E$503,"N"))</f>
        <v/>
      </c>
      <c r="K421" s="54">
        <f>IF(H421="","",H421-AVERAGEIFS(H$4:H$503,$C$4:$C$503,$C421,$E$4:$E$503,"N"))</f>
        <v/>
      </c>
    </row>
    <row r="422">
      <c r="A422" s="46" t="inlineStr">
        <is>
          <t>STLD</t>
        </is>
      </c>
      <c r="B422" s="46" t="inlineStr">
        <is>
          <t>Steel Dynamics</t>
        </is>
      </c>
      <c r="C422" s="46" t="inlineStr">
        <is>
          <t>Materials</t>
        </is>
      </c>
      <c r="D422" s="46" t="inlineStr">
        <is>
          <t>Fort Wayne, Indiana</t>
        </is>
      </c>
      <c r="E422" s="46" t="inlineStr">
        <is>
          <t>N</t>
        </is>
      </c>
      <c r="F422" s="71" t="n">
        <v>1.441</v>
      </c>
      <c r="G422" s="71" t="n">
        <v>0.85473</v>
      </c>
      <c r="H422" s="71" t="n">
        <v>0.58627</v>
      </c>
      <c r="I422" s="54">
        <f>IF(F422="","",F422-AVERAGEIFS(F$4:F$503,$C$4:$C$503,$C422,$E$4:$E$503,"N"))</f>
        <v/>
      </c>
      <c r="J422" s="54">
        <f>IF(G422="","",G422-AVERAGEIFS(G$4:G$503,$C$4:$C$503,$C422,$E$4:$E$503,"N"))</f>
        <v/>
      </c>
      <c r="K422" s="54">
        <f>IF(H422="","",H422-AVERAGEIFS(H$4:H$503,$C$4:$C$503,$C422,$E$4:$E$503,"N"))</f>
        <v/>
      </c>
    </row>
    <row r="423">
      <c r="A423" s="46" t="inlineStr">
        <is>
          <t>STE</t>
        </is>
      </c>
      <c r="B423" s="46" t="inlineStr">
        <is>
          <t>Steris</t>
        </is>
      </c>
      <c r="C423" s="46" t="inlineStr">
        <is>
          <t>Health Care</t>
        </is>
      </c>
      <c r="D423" s="46" t="inlineStr">
        <is>
          <t>Dublin, Ireland</t>
        </is>
      </c>
      <c r="E423" s="46" t="inlineStr">
        <is>
          <t>Y</t>
        </is>
      </c>
      <c r="F423" s="71" t="n"/>
      <c r="G423" s="71" t="n"/>
      <c r="H423" s="71" t="n"/>
      <c r="I423" s="54">
        <f>IF(F423="","",F423-AVERAGEIFS(F$4:F$503,$C$4:$C$503,$C423,$E$4:$E$503,"N"))</f>
        <v/>
      </c>
      <c r="J423" s="54">
        <f>IF(G423="","",G423-AVERAGEIFS(G$4:G$503,$C$4:$C$503,$C423,$E$4:$E$503,"N"))</f>
        <v/>
      </c>
      <c r="K423" s="54">
        <f>IF(H423="","",H423-AVERAGEIFS(H$4:H$503,$C$4:$C$503,$C423,$E$4:$E$503,"N"))</f>
        <v/>
      </c>
    </row>
    <row r="424">
      <c r="A424" s="46" t="inlineStr">
        <is>
          <t>SYK</t>
        </is>
      </c>
      <c r="B424" s="46" t="inlineStr">
        <is>
          <t>Stryker Corporation</t>
        </is>
      </c>
      <c r="C424" s="46" t="inlineStr">
        <is>
          <t>Health Care</t>
        </is>
      </c>
      <c r="D424" s="46" t="inlineStr">
        <is>
          <t>Kalamazoo, Michigan</t>
        </is>
      </c>
      <c r="E424" s="46" t="inlineStr">
        <is>
          <t>N</t>
        </is>
      </c>
      <c r="F424" s="71" t="n">
        <v>0.10859</v>
      </c>
      <c r="G424" s="71" t="n">
        <v>0.26544</v>
      </c>
      <c r="H424" s="71" t="n">
        <v>-0.15685</v>
      </c>
      <c r="I424" s="54">
        <f>IF(F424="","",F424-AVERAGEIFS(F$4:F$503,$C$4:$C$503,$C424,$E$4:$E$503,"N"))</f>
        <v/>
      </c>
      <c r="J424" s="54">
        <f>IF(G424="","",G424-AVERAGEIFS(G$4:G$503,$C$4:$C$503,$C424,$E$4:$E$503,"N"))</f>
        <v/>
      </c>
      <c r="K424" s="54">
        <f>IF(H424="","",H424-AVERAGEIFS(H$4:H$503,$C$4:$C$503,$C424,$E$4:$E$503,"N"))</f>
        <v/>
      </c>
    </row>
    <row r="425">
      <c r="A425" s="46" t="inlineStr">
        <is>
          <t>SMCI</t>
        </is>
      </c>
      <c r="B425" s="46" t="inlineStr">
        <is>
          <t>Supermicro</t>
        </is>
      </c>
      <c r="C425" s="46" t="inlineStr">
        <is>
          <t>Information Technology</t>
        </is>
      </c>
      <c r="D425" s="46" t="inlineStr">
        <is>
          <t>SF Bay Area</t>
        </is>
      </c>
      <c r="E425" s="46" t="inlineStr">
        <is>
          <t>N</t>
        </is>
      </c>
      <c r="F425" s="71" t="n">
        <v>2.31213</v>
      </c>
      <c r="G425" s="71" t="n">
        <v>1.21635</v>
      </c>
      <c r="H425" s="71" t="n">
        <v>-0.89503</v>
      </c>
      <c r="I425" s="54">
        <f>IF(F425="","",F425-AVERAGEIFS(F$4:F$503,$C$4:$C$503,$C425,$E$4:$E$503,"N"))</f>
        <v/>
      </c>
      <c r="J425" s="54">
        <f>IF(G425="","",G425-AVERAGEIFS(G$4:G$503,$C$4:$C$503,$C425,$E$4:$E$503,"N"))</f>
        <v/>
      </c>
      <c r="K425" s="54">
        <f>IF(H425="","",H425-AVERAGEIFS(H$4:H$503,$C$4:$C$503,$C425,$E$4:$E$503,"N"))</f>
        <v/>
      </c>
    </row>
    <row r="426">
      <c r="A426" s="46" t="inlineStr">
        <is>
          <t>SYF</t>
        </is>
      </c>
      <c r="B426" s="46" t="inlineStr">
        <is>
          <t>Synchrony Financial</t>
        </is>
      </c>
      <c r="C426" s="46" t="inlineStr">
        <is>
          <t>Financials</t>
        </is>
      </c>
      <c r="D426" s="46" t="inlineStr">
        <is>
          <t>New York</t>
        </is>
      </c>
      <c r="E426" s="46" t="inlineStr">
        <is>
          <t>N</t>
        </is>
      </c>
      <c r="F426" s="71" t="n">
        <v>0.46833</v>
      </c>
      <c r="G426" s="71" t="n">
        <v>-0.16326</v>
      </c>
      <c r="H426" s="71" t="n">
        <v>0.63159</v>
      </c>
      <c r="I426" s="54">
        <f>IF(F426="","",F426-AVERAGEIFS(F$4:F$503,$C$4:$C$503,$C426,$E$4:$E$503,"N"))</f>
        <v/>
      </c>
      <c r="J426" s="54">
        <f>IF(G426="","",G426-AVERAGEIFS(G$4:G$503,$C$4:$C$503,$C426,$E$4:$E$503,"N"))</f>
        <v/>
      </c>
      <c r="K426" s="54">
        <f>IF(H426="","",H426-AVERAGEIFS(H$4:H$503,$C$4:$C$503,$C426,$E$4:$E$503,"N"))</f>
        <v/>
      </c>
    </row>
    <row r="427">
      <c r="A427" s="46" t="inlineStr">
        <is>
          <t>SNPS</t>
        </is>
      </c>
      <c r="B427" s="46" t="inlineStr">
        <is>
          <t>Synopsys</t>
        </is>
      </c>
      <c r="C427" s="46" t="inlineStr">
        <is>
          <t>Information Technology</t>
        </is>
      </c>
      <c r="D427" s="46" t="inlineStr">
        <is>
          <t>SF Bay Area</t>
        </is>
      </c>
      <c r="E427" s="46" t="inlineStr">
        <is>
          <t>N</t>
        </is>
      </c>
      <c r="F427" s="71" t="n">
        <v>0.44921</v>
      </c>
      <c r="G427" s="71" t="n">
        <v>0.56915</v>
      </c>
      <c r="H427" s="71" t="n">
        <v>-0.11995</v>
      </c>
      <c r="I427" s="54">
        <f>IF(F427="","",F427-AVERAGEIFS(F$4:F$503,$C$4:$C$503,$C427,$E$4:$E$503,"N"))</f>
        <v/>
      </c>
      <c r="J427" s="54">
        <f>IF(G427="","",G427-AVERAGEIFS(G$4:G$503,$C$4:$C$503,$C427,$E$4:$E$503,"N"))</f>
        <v/>
      </c>
      <c r="K427" s="54">
        <f>IF(H427="","",H427-AVERAGEIFS(H$4:H$503,$C$4:$C$503,$C427,$E$4:$E$503,"N"))</f>
        <v/>
      </c>
    </row>
    <row r="428">
      <c r="A428" s="46" t="inlineStr">
        <is>
          <t>SYY</t>
        </is>
      </c>
      <c r="B428" s="46" t="inlineStr">
        <is>
          <t>Sysco</t>
        </is>
      </c>
      <c r="C428" s="46" t="inlineStr">
        <is>
          <t>Consumer Staples</t>
        </is>
      </c>
      <c r="D428" s="46" t="inlineStr">
        <is>
          <t>Houston</t>
        </is>
      </c>
      <c r="E428" s="46" t="inlineStr">
        <is>
          <t>N</t>
        </is>
      </c>
      <c r="F428" s="71" t="n">
        <v>0.11831</v>
      </c>
      <c r="G428" s="71" t="n">
        <v>-0.0169</v>
      </c>
      <c r="H428" s="71" t="n">
        <v>0.13521</v>
      </c>
      <c r="I428" s="54">
        <f>IF(F428="","",F428-AVERAGEIFS(F$4:F$503,$C$4:$C$503,$C428,$E$4:$E$503,"N"))</f>
        <v/>
      </c>
      <c r="J428" s="54">
        <f>IF(G428="","",G428-AVERAGEIFS(G$4:G$503,$C$4:$C$503,$C428,$E$4:$E$503,"N"))</f>
        <v/>
      </c>
      <c r="K428" s="54">
        <f>IF(H428="","",H428-AVERAGEIFS(H$4:H$503,$C$4:$C$503,$C428,$E$4:$E$503,"N"))</f>
        <v/>
      </c>
    </row>
    <row r="429">
      <c r="A429" s="46" t="inlineStr">
        <is>
          <t>TMUS</t>
        </is>
      </c>
      <c r="B429" s="46" t="inlineStr">
        <is>
          <t>T-Mobile US</t>
        </is>
      </c>
      <c r="C429" s="46" t="inlineStr">
        <is>
          <t>Communication Services</t>
        </is>
      </c>
      <c r="D429" s="46" t="inlineStr">
        <is>
          <t>Seattle</t>
        </is>
      </c>
      <c r="E429" s="46" t="inlineStr">
        <is>
          <t>N</t>
        </is>
      </c>
      <c r="F429" s="71" t="n">
        <v>0.34476</v>
      </c>
      <c r="G429" s="71" t="n">
        <v>0.31524</v>
      </c>
      <c r="H429" s="71" t="n">
        <v>0.02952</v>
      </c>
      <c r="I429" s="54">
        <f>IF(F429="","",F429-AVERAGEIFS(F$4:F$503,$C$4:$C$503,$C429,$E$4:$E$503,"N"))</f>
        <v/>
      </c>
      <c r="J429" s="54">
        <f>IF(G429="","",G429-AVERAGEIFS(G$4:G$503,$C$4:$C$503,$C429,$E$4:$E$503,"N"))</f>
        <v/>
      </c>
      <c r="K429" s="54">
        <f>IF(H429="","",H429-AVERAGEIFS(H$4:H$503,$C$4:$C$503,$C429,$E$4:$E$503,"N"))</f>
        <v/>
      </c>
    </row>
    <row r="430">
      <c r="A430" s="46" t="inlineStr">
        <is>
          <t>TROW</t>
        </is>
      </c>
      <c r="B430" s="46" t="inlineStr">
        <is>
          <t>T. Rowe Price</t>
        </is>
      </c>
      <c r="C430" s="46" t="inlineStr">
        <is>
          <t>Financials</t>
        </is>
      </c>
      <c r="D430" s="46" t="inlineStr">
        <is>
          <t>Baltimore</t>
        </is>
      </c>
      <c r="E430" s="46" t="inlineStr">
        <is>
          <t>N</t>
        </is>
      </c>
      <c r="F430" s="71" t="n">
        <v>-0.4696</v>
      </c>
      <c r="G430" s="71" t="n">
        <v>-0.47514</v>
      </c>
      <c r="H430" s="71" t="n">
        <v>0.00554</v>
      </c>
      <c r="I430" s="54">
        <f>IF(F430="","",F430-AVERAGEIFS(F$4:F$503,$C$4:$C$503,$C430,$E$4:$E$503,"N"))</f>
        <v/>
      </c>
      <c r="J430" s="54">
        <f>IF(G430="","",G430-AVERAGEIFS(G$4:G$503,$C$4:$C$503,$C430,$E$4:$E$503,"N"))</f>
        <v/>
      </c>
      <c r="K430" s="54">
        <f>IF(H430="","",H430-AVERAGEIFS(H$4:H$503,$C$4:$C$503,$C430,$E$4:$E$503,"N"))</f>
        <v/>
      </c>
    </row>
    <row r="431">
      <c r="A431" s="46" t="inlineStr">
        <is>
          <t>TTWO</t>
        </is>
      </c>
      <c r="B431" s="46" t="inlineStr">
        <is>
          <t>Take-Two Interactive</t>
        </is>
      </c>
      <c r="C431" s="46" t="inlineStr">
        <is>
          <t>Communication Services</t>
        </is>
      </c>
      <c r="D431" s="46" t="inlineStr">
        <is>
          <t>New York</t>
        </is>
      </c>
      <c r="E431" s="46" t="inlineStr">
        <is>
          <t>N</t>
        </is>
      </c>
      <c r="F431" s="71" t="n">
        <v>0.16536</v>
      </c>
      <c r="G431" s="71" t="n">
        <v>-0.15925</v>
      </c>
      <c r="H431" s="71" t="n">
        <v>0.32462</v>
      </c>
      <c r="I431" s="54">
        <f>IF(F431="","",F431-AVERAGEIFS(F$4:F$503,$C$4:$C$503,$C431,$E$4:$E$503,"N"))</f>
        <v/>
      </c>
      <c r="J431" s="54">
        <f>IF(G431="","",G431-AVERAGEIFS(G$4:G$503,$C$4:$C$503,$C431,$E$4:$E$503,"N"))</f>
        <v/>
      </c>
      <c r="K431" s="54">
        <f>IF(H431="","",H431-AVERAGEIFS(H$4:H$503,$C$4:$C$503,$C431,$E$4:$E$503,"N"))</f>
        <v/>
      </c>
    </row>
    <row r="432">
      <c r="A432" s="46" t="inlineStr">
        <is>
          <t>TPR</t>
        </is>
      </c>
      <c r="B432" s="46" t="inlineStr">
        <is>
          <t>Tapestry, Inc.</t>
        </is>
      </c>
      <c r="C432" s="46" t="inlineStr">
        <is>
          <t>Consumer Discretionary</t>
        </is>
      </c>
      <c r="D432" s="46" t="inlineStr">
        <is>
          <t>New York</t>
        </is>
      </c>
      <c r="E432" s="46" t="inlineStr">
        <is>
          <t>N</t>
        </is>
      </c>
      <c r="F432" s="71" t="n">
        <v>1.20376</v>
      </c>
      <c r="G432" s="71" t="n">
        <v>0.1213</v>
      </c>
      <c r="H432" s="71" t="n">
        <v>1.08246</v>
      </c>
      <c r="I432" s="54">
        <f>IF(F432="","",F432-AVERAGEIFS(F$4:F$503,$C$4:$C$503,$C432,$E$4:$E$503,"N"))</f>
        <v/>
      </c>
      <c r="J432" s="54">
        <f>IF(G432="","",G432-AVERAGEIFS(G$4:G$503,$C$4:$C$503,$C432,$E$4:$E$503,"N"))</f>
        <v/>
      </c>
      <c r="K432" s="54">
        <f>IF(H432="","",H432-AVERAGEIFS(H$4:H$503,$C$4:$C$503,$C432,$E$4:$E$503,"N"))</f>
        <v/>
      </c>
    </row>
    <row r="433">
      <c r="A433" s="46" t="inlineStr">
        <is>
          <t>TRGP</t>
        </is>
      </c>
      <c r="B433" s="46" t="inlineStr">
        <is>
          <t>Targa Resources</t>
        </is>
      </c>
      <c r="C433" s="46" t="inlineStr">
        <is>
          <t>Energy</t>
        </is>
      </c>
      <c r="D433" s="46" t="inlineStr">
        <is>
          <t>Houston</t>
        </is>
      </c>
      <c r="E433" s="46" t="inlineStr">
        <is>
          <t>N</t>
        </is>
      </c>
      <c r="F433" s="71" t="n">
        <v>1.75835</v>
      </c>
      <c r="G433" s="71" t="n">
        <v>0.76903</v>
      </c>
      <c r="H433" s="71" t="n">
        <v>0.98932</v>
      </c>
      <c r="I433" s="54">
        <f>IF(F433="","",F433-AVERAGEIFS(F$4:F$503,$C$4:$C$503,$C433,$E$4:$E$503,"N"))</f>
        <v/>
      </c>
      <c r="J433" s="54">
        <f>IF(G433="","",G433-AVERAGEIFS(G$4:G$503,$C$4:$C$503,$C433,$E$4:$E$503,"N"))</f>
        <v/>
      </c>
      <c r="K433" s="54">
        <f>IF(H433="","",H433-AVERAGEIFS(H$4:H$503,$C$4:$C$503,$C433,$E$4:$E$503,"N"))</f>
        <v/>
      </c>
    </row>
    <row r="434">
      <c r="A434" s="46" t="inlineStr">
        <is>
          <t>TGT</t>
        </is>
      </c>
      <c r="B434" s="46" t="inlineStr">
        <is>
          <t>Target Corporation</t>
        </is>
      </c>
      <c r="C434" s="46" t="inlineStr">
        <is>
          <t>Consumer Staples</t>
        </is>
      </c>
      <c r="D434" s="46" t="inlineStr">
        <is>
          <t>Minneapolis-St. Paul</t>
        </is>
      </c>
      <c r="E434" s="46" t="inlineStr">
        <is>
          <t>N</t>
        </is>
      </c>
      <c r="F434" s="71" t="n">
        <v>-0.30296</v>
      </c>
      <c r="G434" s="71" t="n">
        <v>-0.34487</v>
      </c>
      <c r="H434" s="71" t="n">
        <v>0.04191</v>
      </c>
      <c r="I434" s="54">
        <f>IF(F434="","",F434-AVERAGEIFS(F$4:F$503,$C$4:$C$503,$C434,$E$4:$E$503,"N"))</f>
        <v/>
      </c>
      <c r="J434" s="54">
        <f>IF(G434="","",G434-AVERAGEIFS(G$4:G$503,$C$4:$C$503,$C434,$E$4:$E$503,"N"))</f>
        <v/>
      </c>
      <c r="K434" s="54">
        <f>IF(H434="","",H434-AVERAGEIFS(H$4:H$503,$C$4:$C$503,$C434,$E$4:$E$503,"N"))</f>
        <v/>
      </c>
    </row>
    <row r="435">
      <c r="A435" s="46" t="inlineStr">
        <is>
          <t>TEL</t>
        </is>
      </c>
      <c r="B435" s="46" t="inlineStr">
        <is>
          <t>TE Connectivity</t>
        </is>
      </c>
      <c r="C435" s="46" t="inlineStr">
        <is>
          <t>Information Technology</t>
        </is>
      </c>
      <c r="D435" s="46" t="inlineStr">
        <is>
          <t>Galway, Ireland</t>
        </is>
      </c>
      <c r="E435" s="46" t="inlineStr">
        <is>
          <t>Y</t>
        </is>
      </c>
      <c r="F435" s="71" t="n"/>
      <c r="G435" s="71" t="n"/>
      <c r="H435" s="71" t="n"/>
      <c r="I435" s="54">
        <f>IF(F435="","",F435-AVERAGEIFS(F$4:F$503,$C$4:$C$503,$C435,$E$4:$E$503,"N"))</f>
        <v/>
      </c>
      <c r="J435" s="54">
        <f>IF(G435="","",G435-AVERAGEIFS(G$4:G$503,$C$4:$C$503,$C435,$E$4:$E$503,"N"))</f>
        <v/>
      </c>
      <c r="K435" s="54">
        <f>IF(H435="","",H435-AVERAGEIFS(H$4:H$503,$C$4:$C$503,$C435,$E$4:$E$503,"N"))</f>
        <v/>
      </c>
    </row>
    <row r="436">
      <c r="A436" s="46" t="inlineStr">
        <is>
          <t>TDY</t>
        </is>
      </c>
      <c r="B436" s="46" t="inlineStr">
        <is>
          <t>Teledyne Technologies</t>
        </is>
      </c>
      <c r="C436" s="46" t="inlineStr">
        <is>
          <t>Information Technology</t>
        </is>
      </c>
      <c r="D436" s="46" t="inlineStr">
        <is>
          <t>Los Angeles</t>
        </is>
      </c>
      <c r="E436" s="46" t="inlineStr">
        <is>
          <t>N</t>
        </is>
      </c>
      <c r="F436" s="71" t="n">
        <v>0.34929</v>
      </c>
      <c r="G436" s="71" t="n">
        <v>-0.0684</v>
      </c>
      <c r="H436" s="71" t="n">
        <v>0.41769</v>
      </c>
      <c r="I436" s="54">
        <f>IF(F436="","",F436-AVERAGEIFS(F$4:F$503,$C$4:$C$503,$C436,$E$4:$E$503,"N"))</f>
        <v/>
      </c>
      <c r="J436" s="54">
        <f>IF(G436="","",G436-AVERAGEIFS(G$4:G$503,$C$4:$C$503,$C436,$E$4:$E$503,"N"))</f>
        <v/>
      </c>
      <c r="K436" s="54">
        <f>IF(H436="","",H436-AVERAGEIFS(H$4:H$503,$C$4:$C$503,$C436,$E$4:$E$503,"N"))</f>
        <v/>
      </c>
    </row>
    <row r="437">
      <c r="A437" s="46" t="inlineStr">
        <is>
          <t>TER</t>
        </is>
      </c>
      <c r="B437" s="46" t="inlineStr">
        <is>
          <t>Teradyne</t>
        </is>
      </c>
      <c r="C437" s="46" t="inlineStr">
        <is>
          <t>Information Technology</t>
        </is>
      </c>
      <c r="D437" s="46" t="inlineStr">
        <is>
          <t>Boston</t>
        </is>
      </c>
      <c r="E437" s="46" t="inlineStr">
        <is>
          <t>N</t>
        </is>
      </c>
      <c r="F437" s="71" t="n">
        <v>1.16812</v>
      </c>
      <c r="G437" s="71" t="n">
        <v>-0.07158</v>
      </c>
      <c r="H437" s="71" t="n">
        <v>1.2397</v>
      </c>
      <c r="I437" s="54">
        <f>IF(F437="","",F437-AVERAGEIFS(F$4:F$503,$C$4:$C$503,$C437,$E$4:$E$503,"N"))</f>
        <v/>
      </c>
      <c r="J437" s="54">
        <f>IF(G437="","",G437-AVERAGEIFS(G$4:G$503,$C$4:$C$503,$C437,$E$4:$E$503,"N"))</f>
        <v/>
      </c>
      <c r="K437" s="54">
        <f>IF(H437="","",H437-AVERAGEIFS(H$4:H$503,$C$4:$C$503,$C437,$E$4:$E$503,"N"))</f>
        <v/>
      </c>
    </row>
    <row r="438">
      <c r="A438" s="46" t="inlineStr">
        <is>
          <t>TSLA</t>
        </is>
      </c>
      <c r="B438" s="46" t="inlineStr">
        <is>
          <t>Tesla, Inc.</t>
        </is>
      </c>
      <c r="C438" s="46" t="inlineStr">
        <is>
          <t>Consumer Discretionary</t>
        </is>
      </c>
      <c r="D438" s="46" t="inlineStr">
        <is>
          <t>Austin</t>
        </is>
      </c>
      <c r="E438" s="46" t="inlineStr">
        <is>
          <t>N</t>
        </is>
      </c>
      <c r="F438" s="71" t="n">
        <v>0.26741</v>
      </c>
      <c r="G438" s="71" t="n">
        <v>-0.58144</v>
      </c>
      <c r="H438" s="71" t="n">
        <v>0.84885</v>
      </c>
      <c r="I438" s="54">
        <f>IF(F438="","",F438-AVERAGEIFS(F$4:F$503,$C$4:$C$503,$C438,$E$4:$E$503,"N"))</f>
        <v/>
      </c>
      <c r="J438" s="54">
        <f>IF(G438="","",G438-AVERAGEIFS(G$4:G$503,$C$4:$C$503,$C438,$E$4:$E$503,"N"))</f>
        <v/>
      </c>
      <c r="K438" s="54">
        <f>IF(H438="","",H438-AVERAGEIFS(H$4:H$503,$C$4:$C$503,$C438,$E$4:$E$503,"N"))</f>
        <v/>
      </c>
    </row>
    <row r="439">
      <c r="A439" s="46" t="inlineStr">
        <is>
          <t>TXN</t>
        </is>
      </c>
      <c r="B439" s="46" t="inlineStr">
        <is>
          <t>Texas Instruments</t>
        </is>
      </c>
      <c r="C439" s="46" t="inlineStr">
        <is>
          <t>Information Technology</t>
        </is>
      </c>
      <c r="D439" s="46" t="inlineStr">
        <is>
          <t>Dallas-Fort Worth</t>
        </is>
      </c>
      <c r="E439" s="46" t="inlineStr">
        <is>
          <t>N</t>
        </is>
      </c>
      <c r="F439" s="71" t="n">
        <v>0.50858</v>
      </c>
      <c r="G439" s="71" t="n">
        <v>-0.07587000000000001</v>
      </c>
      <c r="H439" s="71" t="n">
        <v>0.58445</v>
      </c>
      <c r="I439" s="54">
        <f>IF(F439="","",F439-AVERAGEIFS(F$4:F$503,$C$4:$C$503,$C439,$E$4:$E$503,"N"))</f>
        <v/>
      </c>
      <c r="J439" s="54">
        <f>IF(G439="","",G439-AVERAGEIFS(G$4:G$503,$C$4:$C$503,$C439,$E$4:$E$503,"N"))</f>
        <v/>
      </c>
      <c r="K439" s="54">
        <f>IF(H439="","",H439-AVERAGEIFS(H$4:H$503,$C$4:$C$503,$C439,$E$4:$E$503,"N"))</f>
        <v/>
      </c>
    </row>
    <row r="440">
      <c r="A440" s="46" t="inlineStr">
        <is>
          <t>TPL</t>
        </is>
      </c>
      <c r="B440" s="46" t="inlineStr">
        <is>
          <t>Texas Pacific Land Corporation</t>
        </is>
      </c>
      <c r="C440" s="46" t="inlineStr">
        <is>
          <t>Energy</t>
        </is>
      </c>
      <c r="D440" s="46" t="inlineStr">
        <is>
          <t>Dallas-Fort Worth</t>
        </is>
      </c>
      <c r="E440" s="46" t="inlineStr">
        <is>
          <t>N</t>
        </is>
      </c>
      <c r="F440" s="71" t="n">
        <v>1.01912</v>
      </c>
      <c r="G440" s="71" t="n">
        <v>0.39614</v>
      </c>
      <c r="H440" s="71" t="n">
        <v>0.62298</v>
      </c>
      <c r="I440" s="54">
        <f>IF(F440="","",F440-AVERAGEIFS(F$4:F$503,$C$4:$C$503,$C440,$E$4:$E$503,"N"))</f>
        <v/>
      </c>
      <c r="J440" s="54">
        <f>IF(G440="","",G440-AVERAGEIFS(G$4:G$503,$C$4:$C$503,$C440,$E$4:$E$503,"N"))</f>
        <v/>
      </c>
      <c r="K440" s="54">
        <f>IF(H440="","",H440-AVERAGEIFS(H$4:H$503,$C$4:$C$503,$C440,$E$4:$E$503,"N"))</f>
        <v/>
      </c>
    </row>
    <row r="441">
      <c r="A441" s="46" t="inlineStr">
        <is>
          <t>TXT</t>
        </is>
      </c>
      <c r="B441" s="46" t="inlineStr">
        <is>
          <t>Textron</t>
        </is>
      </c>
      <c r="C441" s="46" t="inlineStr">
        <is>
          <t>Industrials</t>
        </is>
      </c>
      <c r="D441" s="46" t="inlineStr">
        <is>
          <t>Providence</t>
        </is>
      </c>
      <c r="E441" s="46" t="inlineStr">
        <is>
          <t>N</t>
        </is>
      </c>
      <c r="F441" s="71" t="n">
        <v>0.00312</v>
      </c>
      <c r="G441" s="71" t="n">
        <v>0.23454</v>
      </c>
      <c r="H441" s="71" t="n">
        <v>-0.23142</v>
      </c>
      <c r="I441" s="54">
        <f>IF(F441="","",F441-AVERAGEIFS(F$4:F$503,$C$4:$C$503,$C441,$E$4:$E$503,"N"))</f>
        <v/>
      </c>
      <c r="J441" s="54">
        <f>IF(G441="","",G441-AVERAGEIFS(G$4:G$503,$C$4:$C$503,$C441,$E$4:$E$503,"N"))</f>
        <v/>
      </c>
      <c r="K441" s="54">
        <f>IF(H441="","",H441-AVERAGEIFS(H$4:H$503,$C$4:$C$503,$C441,$E$4:$E$503,"N"))</f>
        <v/>
      </c>
    </row>
    <row r="442">
      <c r="A442" s="46" t="inlineStr">
        <is>
          <t>TMO</t>
        </is>
      </c>
      <c r="B442" s="46" t="inlineStr">
        <is>
          <t>Thermo Fisher Scientific</t>
        </is>
      </c>
      <c r="C442" s="46" t="inlineStr">
        <is>
          <t>Health Care</t>
        </is>
      </c>
      <c r="D442" s="46" t="inlineStr">
        <is>
          <t>Boston</t>
        </is>
      </c>
      <c r="E442" s="46" t="inlineStr">
        <is>
          <t>N</t>
        </is>
      </c>
      <c r="F442" s="71" t="n">
        <v>0.15919</v>
      </c>
      <c r="G442" s="71" t="n">
        <v>-0.04304</v>
      </c>
      <c r="H442" s="71" t="n">
        <v>0.20223</v>
      </c>
      <c r="I442" s="54">
        <f>IF(F442="","",F442-AVERAGEIFS(F$4:F$503,$C$4:$C$503,$C442,$E$4:$E$503,"N"))</f>
        <v/>
      </c>
      <c r="J442" s="54">
        <f>IF(G442="","",G442-AVERAGEIFS(G$4:G$503,$C$4:$C$503,$C442,$E$4:$E$503,"N"))</f>
        <v/>
      </c>
      <c r="K442" s="54">
        <f>IF(H442="","",H442-AVERAGEIFS(H$4:H$503,$C$4:$C$503,$C442,$E$4:$E$503,"N"))</f>
        <v/>
      </c>
    </row>
    <row r="443">
      <c r="A443" s="46" t="inlineStr">
        <is>
          <t>TJX</t>
        </is>
      </c>
      <c r="B443" s="46" t="inlineStr">
        <is>
          <t>TJX Companies</t>
        </is>
      </c>
      <c r="C443" s="46" t="inlineStr">
        <is>
          <t>Consumer Discretionary</t>
        </is>
      </c>
      <c r="D443" s="46" t="inlineStr">
        <is>
          <t>Boston</t>
        </is>
      </c>
      <c r="E443" s="46" t="inlineStr">
        <is>
          <t>N</t>
        </is>
      </c>
      <c r="F443" s="71" t="n">
        <v>0.86964</v>
      </c>
      <c r="G443" s="71" t="n">
        <v>0.41276</v>
      </c>
      <c r="H443" s="71" t="n">
        <v>0.45688</v>
      </c>
      <c r="I443" s="54">
        <f>IF(F443="","",F443-AVERAGEIFS(F$4:F$503,$C$4:$C$503,$C443,$E$4:$E$503,"N"))</f>
        <v/>
      </c>
      <c r="J443" s="54">
        <f>IF(G443="","",G443-AVERAGEIFS(G$4:G$503,$C$4:$C$503,$C443,$E$4:$E$503,"N"))</f>
        <v/>
      </c>
      <c r="K443" s="54">
        <f>IF(H443="","",H443-AVERAGEIFS(H$4:H$503,$C$4:$C$503,$C443,$E$4:$E$503,"N"))</f>
        <v/>
      </c>
    </row>
    <row r="444">
      <c r="A444" s="46" t="inlineStr">
        <is>
          <t>TKO</t>
        </is>
      </c>
      <c r="B444" s="46" t="inlineStr">
        <is>
          <t>TKO Group Holdings</t>
        </is>
      </c>
      <c r="C444" s="46" t="inlineStr">
        <is>
          <t>Communication Services</t>
        </is>
      </c>
      <c r="D444" s="46" t="inlineStr">
        <is>
          <t>New York</t>
        </is>
      </c>
      <c r="E444" s="46" t="inlineStr">
        <is>
          <t>N</t>
        </is>
      </c>
      <c r="F444" s="71" t="n">
        <v>1.13855</v>
      </c>
      <c r="G444" s="71" t="n">
        <v>0.54345</v>
      </c>
      <c r="H444" s="71" t="n">
        <v>0.5951</v>
      </c>
      <c r="I444" s="54">
        <f>IF(F444="","",F444-AVERAGEIFS(F$4:F$503,$C$4:$C$503,$C444,$E$4:$E$503,"N"))</f>
        <v/>
      </c>
      <c r="J444" s="54">
        <f>IF(G444="","",G444-AVERAGEIFS(G$4:G$503,$C$4:$C$503,$C444,$E$4:$E$503,"N"))</f>
        <v/>
      </c>
      <c r="K444" s="54">
        <f>IF(H444="","",H444-AVERAGEIFS(H$4:H$503,$C$4:$C$503,$C444,$E$4:$E$503,"N"))</f>
        <v/>
      </c>
    </row>
    <row r="445">
      <c r="A445" s="46" t="inlineStr">
        <is>
          <t>TSCO</t>
        </is>
      </c>
      <c r="B445" s="46" t="inlineStr">
        <is>
          <t>Tractor Supply</t>
        </is>
      </c>
      <c r="C445" s="46" t="inlineStr">
        <is>
          <t>Consumer Discretionary</t>
        </is>
      </c>
      <c r="D445" s="46" t="inlineStr">
        <is>
          <t>Nashville</t>
        </is>
      </c>
      <c r="E445" s="46" t="inlineStr">
        <is>
          <t>N</t>
        </is>
      </c>
      <c r="F445" s="71" t="n">
        <v>-0.09399</v>
      </c>
      <c r="G445" s="71" t="n">
        <v>0.26053</v>
      </c>
      <c r="H445" s="71" t="n">
        <v>-0.35452</v>
      </c>
      <c r="I445" s="54">
        <f>IF(F445="","",F445-AVERAGEIFS(F$4:F$503,$C$4:$C$503,$C445,$E$4:$E$503,"N"))</f>
        <v/>
      </c>
      <c r="J445" s="54">
        <f>IF(G445="","",G445-AVERAGEIFS(G$4:G$503,$C$4:$C$503,$C445,$E$4:$E$503,"N"))</f>
        <v/>
      </c>
      <c r="K445" s="54">
        <f>IF(H445="","",H445-AVERAGEIFS(H$4:H$503,$C$4:$C$503,$C445,$E$4:$E$503,"N"))</f>
        <v/>
      </c>
    </row>
    <row r="446">
      <c r="A446" s="46" t="inlineStr">
        <is>
          <t>TT</t>
        </is>
      </c>
      <c r="B446" s="46" t="inlineStr">
        <is>
          <t>Trane Technologies</t>
        </is>
      </c>
      <c r="C446" s="46" t="inlineStr">
        <is>
          <t>Industrials</t>
        </is>
      </c>
      <c r="D446" s="46" t="inlineStr">
        <is>
          <t>Dublin, Ireland</t>
        </is>
      </c>
      <c r="E446" s="46" t="inlineStr">
        <is>
          <t>Y</t>
        </is>
      </c>
      <c r="F446" s="71" t="n"/>
      <c r="G446" s="71" t="n"/>
      <c r="H446" s="71" t="n"/>
      <c r="I446" s="54">
        <f>IF(F446="","",F446-AVERAGEIFS(F$4:F$503,$C$4:$C$503,$C446,$E$4:$E$503,"N"))</f>
        <v/>
      </c>
      <c r="J446" s="54">
        <f>IF(G446="","",G446-AVERAGEIFS(G$4:G$503,$C$4:$C$503,$C446,$E$4:$E$503,"N"))</f>
        <v/>
      </c>
      <c r="K446" s="54">
        <f>IF(H446="","",H446-AVERAGEIFS(H$4:H$503,$C$4:$C$503,$C446,$E$4:$E$503,"N"))</f>
        <v/>
      </c>
    </row>
    <row r="447">
      <c r="A447" s="46" t="inlineStr">
        <is>
          <t>TDG</t>
        </is>
      </c>
      <c r="B447" s="46" t="inlineStr">
        <is>
          <t>TransDigm Group</t>
        </is>
      </c>
      <c r="C447" s="46" t="inlineStr">
        <is>
          <t>Industrials</t>
        </is>
      </c>
      <c r="D447" s="46" t="inlineStr">
        <is>
          <t>Cleveland</t>
        </is>
      </c>
      <c r="E447" s="46" t="inlineStr">
        <is>
          <t>N</t>
        </is>
      </c>
      <c r="F447" s="71" t="n">
        <v>0.73622</v>
      </c>
      <c r="G447" s="71" t="n">
        <v>0.7127</v>
      </c>
      <c r="H447" s="71" t="n">
        <v>0.02352</v>
      </c>
      <c r="I447" s="54">
        <f>IF(F447="","",F447-AVERAGEIFS(F$4:F$503,$C$4:$C$503,$C447,$E$4:$E$503,"N"))</f>
        <v/>
      </c>
      <c r="J447" s="54">
        <f>IF(G447="","",G447-AVERAGEIFS(G$4:G$503,$C$4:$C$503,$C447,$E$4:$E$503,"N"))</f>
        <v/>
      </c>
      <c r="K447" s="54">
        <f>IF(H447="","",H447-AVERAGEIFS(H$4:H$503,$C$4:$C$503,$C447,$E$4:$E$503,"N"))</f>
        <v/>
      </c>
    </row>
    <row r="448">
      <c r="A448" s="46" t="inlineStr">
        <is>
          <t>TRV</t>
        </is>
      </c>
      <c r="B448" s="46" t="inlineStr">
        <is>
          <t>Travelers Companies (The)</t>
        </is>
      </c>
      <c r="C448" s="46" t="inlineStr">
        <is>
          <t>Financials</t>
        </is>
      </c>
      <c r="D448" s="46" t="inlineStr">
        <is>
          <t>New York</t>
        </is>
      </c>
      <c r="E448" s="46" t="inlineStr">
        <is>
          <t>N</t>
        </is>
      </c>
      <c r="F448" s="71" t="n">
        <v>0.98189</v>
      </c>
      <c r="G448" s="71" t="n">
        <v>0.4143</v>
      </c>
      <c r="H448" s="71" t="n">
        <v>0.56759</v>
      </c>
      <c r="I448" s="54">
        <f>IF(F448="","",F448-AVERAGEIFS(F$4:F$503,$C$4:$C$503,$C448,$E$4:$E$503,"N"))</f>
        <v/>
      </c>
      <c r="J448" s="54">
        <f>IF(G448="","",G448-AVERAGEIFS(G$4:G$503,$C$4:$C$503,$C448,$E$4:$E$503,"N"))</f>
        <v/>
      </c>
      <c r="K448" s="54">
        <f>IF(H448="","",H448-AVERAGEIFS(H$4:H$503,$C$4:$C$503,$C448,$E$4:$E$503,"N"))</f>
        <v/>
      </c>
    </row>
    <row r="449">
      <c r="A449" s="46" t="inlineStr">
        <is>
          <t>TRMB</t>
        </is>
      </c>
      <c r="B449" s="46" t="inlineStr">
        <is>
          <t>Trimble Inc.</t>
        </is>
      </c>
      <c r="C449" s="46" t="inlineStr">
        <is>
          <t>Information Technology</t>
        </is>
      </c>
      <c r="D449" s="46" t="inlineStr">
        <is>
          <t>Denver</t>
        </is>
      </c>
      <c r="E449" s="46" t="inlineStr">
        <is>
          <t>N</t>
        </is>
      </c>
      <c r="F449" s="71" t="n">
        <v>-0.3626</v>
      </c>
      <c r="G449" s="71" t="n">
        <v>-0.36565</v>
      </c>
      <c r="H449" s="71" t="n">
        <v>0.00305</v>
      </c>
      <c r="I449" s="54">
        <f>IF(F449="","",F449-AVERAGEIFS(F$4:F$503,$C$4:$C$503,$C449,$E$4:$E$503,"N"))</f>
        <v/>
      </c>
      <c r="J449" s="54">
        <f>IF(G449="","",G449-AVERAGEIFS(G$4:G$503,$C$4:$C$503,$C449,$E$4:$E$503,"N"))</f>
        <v/>
      </c>
      <c r="K449" s="54">
        <f>IF(H449="","",H449-AVERAGEIFS(H$4:H$503,$C$4:$C$503,$C449,$E$4:$E$503,"N"))</f>
        <v/>
      </c>
    </row>
    <row r="450">
      <c r="A450" s="46" t="inlineStr">
        <is>
          <t>TFC</t>
        </is>
      </c>
      <c r="B450" s="46" t="inlineStr">
        <is>
          <t>Truist Financial</t>
        </is>
      </c>
      <c r="C450" s="46" t="inlineStr">
        <is>
          <t>Financials</t>
        </is>
      </c>
      <c r="D450" s="46" t="inlineStr">
        <is>
          <t>Charlotte</t>
        </is>
      </c>
      <c r="E450" s="46" t="inlineStr">
        <is>
          <t>N</t>
        </is>
      </c>
      <c r="F450" s="71" t="n">
        <v>-0.05649</v>
      </c>
      <c r="G450" s="71" t="n">
        <v>-0.41796</v>
      </c>
      <c r="H450" s="71" t="n">
        <v>0.36147</v>
      </c>
      <c r="I450" s="54">
        <f>IF(F450="","",F450-AVERAGEIFS(F$4:F$503,$C$4:$C$503,$C450,$E$4:$E$503,"N"))</f>
        <v/>
      </c>
      <c r="J450" s="54">
        <f>IF(G450="","",G450-AVERAGEIFS(G$4:G$503,$C$4:$C$503,$C450,$E$4:$E$503,"N"))</f>
        <v/>
      </c>
      <c r="K450" s="54">
        <f>IF(H450="","",H450-AVERAGEIFS(H$4:H$503,$C$4:$C$503,$C450,$E$4:$E$503,"N"))</f>
        <v/>
      </c>
    </row>
    <row r="451">
      <c r="A451" s="46" t="inlineStr">
        <is>
          <t>TWLO</t>
        </is>
      </c>
      <c r="B451" s="46" t="inlineStr">
        <is>
          <t>Twilio</t>
        </is>
      </c>
      <c r="C451" s="46" t="inlineStr">
        <is>
          <t>Information Technology</t>
        </is>
      </c>
      <c r="D451" s="46" t="inlineStr">
        <is>
          <t>SF Bay Area</t>
        </is>
      </c>
      <c r="E451" s="46" t="inlineStr">
        <is>
          <t>N</t>
        </is>
      </c>
      <c r="F451" s="71" t="n">
        <v>-0.26478</v>
      </c>
      <c r="G451" s="71" t="n">
        <v>-1.24472</v>
      </c>
      <c r="H451" s="71" t="n">
        <v>1.52215</v>
      </c>
      <c r="I451" s="54">
        <f>IF(F451="","",F451-AVERAGEIFS(F$4:F$503,$C$4:$C$503,$C451,$E$4:$E$503,"N"))</f>
        <v/>
      </c>
      <c r="J451" s="54">
        <f>IF(G451="","",G451-AVERAGEIFS(G$4:G$503,$C$4:$C$503,$C451,$E$4:$E$503,"N"))</f>
        <v/>
      </c>
      <c r="K451" s="54">
        <f>IF(H451="","",H451-AVERAGEIFS(H$4:H$503,$C$4:$C$503,$C451,$E$4:$E$503,"N"))</f>
        <v/>
      </c>
    </row>
    <row r="452">
      <c r="A452" s="46" t="inlineStr">
        <is>
          <t>TYL</t>
        </is>
      </c>
      <c r="B452" s="46" t="inlineStr">
        <is>
          <t>Tyler Technologies</t>
        </is>
      </c>
      <c r="C452" s="46" t="inlineStr">
        <is>
          <t>Information Technology</t>
        </is>
      </c>
      <c r="D452" s="46" t="inlineStr">
        <is>
          <t>Dallas-Fort Worth</t>
        </is>
      </c>
      <c r="E452" s="46" t="inlineStr">
        <is>
          <t>N</t>
        </is>
      </c>
      <c r="F452" s="71" t="n">
        <v>-0.3635</v>
      </c>
      <c r="G452" s="71" t="n">
        <v>-0.23223</v>
      </c>
      <c r="H452" s="71" t="n">
        <v>-0.13127</v>
      </c>
      <c r="I452" s="54">
        <f>IF(F452="","",F452-AVERAGEIFS(F$4:F$503,$C$4:$C$503,$C452,$E$4:$E$503,"N"))</f>
        <v/>
      </c>
      <c r="J452" s="54">
        <f>IF(G452="","",G452-AVERAGEIFS(G$4:G$503,$C$4:$C$503,$C452,$E$4:$E$503,"N"))</f>
        <v/>
      </c>
      <c r="K452" s="54">
        <f>IF(H452="","",H452-AVERAGEIFS(H$4:H$503,$C$4:$C$503,$C452,$E$4:$E$503,"N"))</f>
        <v/>
      </c>
    </row>
    <row r="453">
      <c r="A453" s="46" t="inlineStr">
        <is>
          <t>TSN</t>
        </is>
      </c>
      <c r="B453" s="46" t="inlineStr">
        <is>
          <t>Tyson Foods</t>
        </is>
      </c>
      <c r="C453" s="46" t="inlineStr">
        <is>
          <t>Consumer Staples</t>
        </is>
      </c>
      <c r="D453" s="46" t="inlineStr">
        <is>
          <t>Springdale, Arkansas</t>
        </is>
      </c>
      <c r="E453" s="46" t="inlineStr">
        <is>
          <t>N</t>
        </is>
      </c>
      <c r="F453" s="71" t="n">
        <v>-0.22571</v>
      </c>
      <c r="G453" s="71" t="n">
        <v>-0.24045</v>
      </c>
      <c r="H453" s="71" t="n">
        <v>0.01473</v>
      </c>
      <c r="I453" s="54">
        <f>IF(F453="","",F453-AVERAGEIFS(F$4:F$503,$C$4:$C$503,$C453,$E$4:$E$503,"N"))</f>
        <v/>
      </c>
      <c r="J453" s="54">
        <f>IF(G453="","",G453-AVERAGEIFS(G$4:G$503,$C$4:$C$503,$C453,$E$4:$E$503,"N"))</f>
        <v/>
      </c>
      <c r="K453" s="54">
        <f>IF(H453="","",H453-AVERAGEIFS(H$4:H$503,$C$4:$C$503,$C453,$E$4:$E$503,"N"))</f>
        <v/>
      </c>
    </row>
    <row r="454">
      <c r="A454" s="46" t="inlineStr">
        <is>
          <t>USB</t>
        </is>
      </c>
      <c r="B454" s="46" t="inlineStr">
        <is>
          <t>U.S. Bancorp</t>
        </is>
      </c>
      <c r="C454" s="46" t="inlineStr">
        <is>
          <t>Financials</t>
        </is>
      </c>
      <c r="D454" s="46" t="inlineStr">
        <is>
          <t>Minneapolis-St. Paul</t>
        </is>
      </c>
      <c r="E454" s="46" t="inlineStr">
        <is>
          <t>N</t>
        </is>
      </c>
      <c r="F454" s="71" t="n">
        <v>0.15166</v>
      </c>
      <c r="G454" s="71" t="n">
        <v>-0.26996</v>
      </c>
      <c r="H454" s="71" t="n">
        <v>0.42162</v>
      </c>
      <c r="I454" s="54">
        <f>IF(F454="","",F454-AVERAGEIFS(F$4:F$503,$C$4:$C$503,$C454,$E$4:$E$503,"N"))</f>
        <v/>
      </c>
      <c r="J454" s="54">
        <f>IF(G454="","",G454-AVERAGEIFS(G$4:G$503,$C$4:$C$503,$C454,$E$4:$E$503,"N"))</f>
        <v/>
      </c>
      <c r="K454" s="54">
        <f>IF(H454="","",H454-AVERAGEIFS(H$4:H$503,$C$4:$C$503,$C454,$E$4:$E$503,"N"))</f>
        <v/>
      </c>
    </row>
    <row r="455">
      <c r="A455" s="46" t="inlineStr">
        <is>
          <t>UBER</t>
        </is>
      </c>
      <c r="B455" s="46" t="inlineStr">
        <is>
          <t>Uber</t>
        </is>
      </c>
      <c r="C455" s="46" t="inlineStr">
        <is>
          <t>Industrials</t>
        </is>
      </c>
      <c r="D455" s="46" t="inlineStr">
        <is>
          <t>SF Bay Area</t>
        </is>
      </c>
      <c r="E455" s="46" t="inlineStr">
        <is>
          <t>N</t>
        </is>
      </c>
      <c r="F455" s="71" t="n">
        <v>0.35963</v>
      </c>
      <c r="G455" s="71" t="n">
        <v>0.42715</v>
      </c>
      <c r="H455" s="71" t="n">
        <v>-0.06752</v>
      </c>
      <c r="I455" s="54">
        <f>IF(F455="","",F455-AVERAGEIFS(F$4:F$503,$C$4:$C$503,$C455,$E$4:$E$503,"N"))</f>
        <v/>
      </c>
      <c r="J455" s="54">
        <f>IF(G455="","",G455-AVERAGEIFS(G$4:G$503,$C$4:$C$503,$C455,$E$4:$E$503,"N"))</f>
        <v/>
      </c>
      <c r="K455" s="54">
        <f>IF(H455="","",H455-AVERAGEIFS(H$4:H$503,$C$4:$C$503,$C455,$E$4:$E$503,"N"))</f>
        <v/>
      </c>
    </row>
    <row r="456">
      <c r="A456" s="46" t="inlineStr">
        <is>
          <t>UDR</t>
        </is>
      </c>
      <c r="B456" s="46" t="inlineStr">
        <is>
          <t>UDR, Inc.</t>
        </is>
      </c>
      <c r="C456" s="46" t="inlineStr">
        <is>
          <t>Real Estate</t>
        </is>
      </c>
      <c r="D456" s="46" t="inlineStr">
        <is>
          <t>Denver</t>
        </is>
      </c>
      <c r="E456" s="46" t="inlineStr">
        <is>
          <t>N</t>
        </is>
      </c>
      <c r="F456" s="71" t="n">
        <v>-0.2684</v>
      </c>
      <c r="G456" s="71" t="n">
        <v>-0.32986</v>
      </c>
      <c r="H456" s="71" t="n">
        <v>0.06146</v>
      </c>
      <c r="I456" s="54">
        <f>IF(F456="","",F456-AVERAGEIFS(F$4:F$503,$C$4:$C$503,$C456,$E$4:$E$503,"N"))</f>
        <v/>
      </c>
      <c r="J456" s="54">
        <f>IF(G456="","",G456-AVERAGEIFS(G$4:G$503,$C$4:$C$503,$C456,$E$4:$E$503,"N"))</f>
        <v/>
      </c>
      <c r="K456" s="54">
        <f>IF(H456="","",H456-AVERAGEIFS(H$4:H$503,$C$4:$C$503,$C456,$E$4:$E$503,"N"))</f>
        <v/>
      </c>
    </row>
    <row r="457">
      <c r="A457" s="46" t="inlineStr">
        <is>
          <t>ULTA</t>
        </is>
      </c>
      <c r="B457" s="46" t="inlineStr">
        <is>
          <t>Ulta Beauty</t>
        </is>
      </c>
      <c r="C457" s="46" t="inlineStr">
        <is>
          <t>Consumer Discretionary</t>
        </is>
      </c>
      <c r="D457" s="46" t="inlineStr">
        <is>
          <t>Chicago</t>
        </is>
      </c>
      <c r="E457" s="46" t="inlineStr">
        <is>
          <t>N</t>
        </is>
      </c>
      <c r="F457" s="71" t="n">
        <v>0.37855</v>
      </c>
      <c r="G457" s="71" t="n">
        <v>0.04447</v>
      </c>
      <c r="H457" s="71" t="n">
        <v>0.33408</v>
      </c>
      <c r="I457" s="54">
        <f>IF(F457="","",F457-AVERAGEIFS(F$4:F$503,$C$4:$C$503,$C457,$E$4:$E$503,"N"))</f>
        <v/>
      </c>
      <c r="J457" s="54">
        <f>IF(G457="","",G457-AVERAGEIFS(G$4:G$503,$C$4:$C$503,$C457,$E$4:$E$503,"N"))</f>
        <v/>
      </c>
      <c r="K457" s="54">
        <f>IF(H457="","",H457-AVERAGEIFS(H$4:H$503,$C$4:$C$503,$C457,$E$4:$E$503,"N"))</f>
        <v/>
      </c>
    </row>
    <row r="458">
      <c r="A458" s="46" t="inlineStr">
        <is>
          <t>UNP</t>
        </is>
      </c>
      <c r="B458" s="46" t="inlineStr">
        <is>
          <t>Union Pacific Corporation</t>
        </is>
      </c>
      <c r="C458" s="46" t="inlineStr">
        <is>
          <t>Industrials</t>
        </is>
      </c>
      <c r="D458" s="46" t="inlineStr">
        <is>
          <t>Omaha, Nebraska</t>
        </is>
      </c>
      <c r="E458" s="46" t="inlineStr">
        <is>
          <t>N</t>
        </is>
      </c>
      <c r="F458" s="71" t="n">
        <v>0.35338</v>
      </c>
      <c r="G458" s="71" t="n">
        <v>0.08408</v>
      </c>
      <c r="H458" s="71" t="n">
        <v>0.2693</v>
      </c>
      <c r="I458" s="54">
        <f>IF(F458="","",F458-AVERAGEIFS(F$4:F$503,$C$4:$C$503,$C458,$E$4:$E$503,"N"))</f>
        <v/>
      </c>
      <c r="J458" s="54">
        <f>IF(G458="","",G458-AVERAGEIFS(G$4:G$503,$C$4:$C$503,$C458,$E$4:$E$503,"N"))</f>
        <v/>
      </c>
      <c r="K458" s="54">
        <f>IF(H458="","",H458-AVERAGEIFS(H$4:H$503,$C$4:$C$503,$C458,$E$4:$E$503,"N"))</f>
        <v/>
      </c>
    </row>
    <row r="459">
      <c r="A459" s="46" t="inlineStr">
        <is>
          <t>UAL</t>
        </is>
      </c>
      <c r="B459" s="46" t="inlineStr">
        <is>
          <t>United Airlines Holdings</t>
        </is>
      </c>
      <c r="C459" s="46" t="inlineStr">
        <is>
          <t>Industrials</t>
        </is>
      </c>
      <c r="D459" s="46" t="inlineStr">
        <is>
          <t>Chicago</t>
        </is>
      </c>
      <c r="E459" s="46" t="inlineStr">
        <is>
          <t>N</t>
        </is>
      </c>
      <c r="F459" s="71" t="n">
        <v>0.72351</v>
      </c>
      <c r="G459" s="71" t="n">
        <v>-0.14551</v>
      </c>
      <c r="H459" s="71" t="n">
        <v>0.86902</v>
      </c>
      <c r="I459" s="54">
        <f>IF(F459="","",F459-AVERAGEIFS(F$4:F$503,$C$4:$C$503,$C459,$E$4:$E$503,"N"))</f>
        <v/>
      </c>
      <c r="J459" s="54">
        <f>IF(G459="","",G459-AVERAGEIFS(G$4:G$503,$C$4:$C$503,$C459,$E$4:$E$503,"N"))</f>
        <v/>
      </c>
      <c r="K459" s="54">
        <f>IF(H459="","",H459-AVERAGEIFS(H$4:H$503,$C$4:$C$503,$C459,$E$4:$E$503,"N"))</f>
        <v/>
      </c>
    </row>
    <row r="460">
      <c r="A460" s="46" t="inlineStr">
        <is>
          <t>UPS</t>
        </is>
      </c>
      <c r="B460" s="46" t="inlineStr">
        <is>
          <t>United Parcel Service</t>
        </is>
      </c>
      <c r="C460" s="46" t="inlineStr">
        <is>
          <t>Industrials</t>
        </is>
      </c>
      <c r="D460" s="46" t="inlineStr">
        <is>
          <t>Atlanta</t>
        </is>
      </c>
      <c r="E460" s="46" t="inlineStr">
        <is>
          <t>N</t>
        </is>
      </c>
      <c r="F460" s="71" t="n">
        <v>-0.46807</v>
      </c>
      <c r="G460" s="71" t="n">
        <v>-0.21686</v>
      </c>
      <c r="H460" s="71" t="n">
        <v>-0.25121</v>
      </c>
      <c r="I460" s="54">
        <f>IF(F460="","",F460-AVERAGEIFS(F$4:F$503,$C$4:$C$503,$C460,$E$4:$E$503,"N"))</f>
        <v/>
      </c>
      <c r="J460" s="54">
        <f>IF(G460="","",G460-AVERAGEIFS(G$4:G$503,$C$4:$C$503,$C460,$E$4:$E$503,"N"))</f>
        <v/>
      </c>
      <c r="K460" s="54">
        <f>IF(H460="","",H460-AVERAGEIFS(H$4:H$503,$C$4:$C$503,$C460,$E$4:$E$503,"N"))</f>
        <v/>
      </c>
    </row>
    <row r="461">
      <c r="A461" s="46" t="inlineStr">
        <is>
          <t>URI</t>
        </is>
      </c>
      <c r="B461" s="46" t="inlineStr">
        <is>
          <t>United Rentals</t>
        </is>
      </c>
      <c r="C461" s="46" t="inlineStr">
        <is>
          <t>Industrials</t>
        </is>
      </c>
      <c r="D461" s="46" t="inlineStr">
        <is>
          <t>New York</t>
        </is>
      </c>
      <c r="E461" s="46" t="inlineStr">
        <is>
          <t>N</t>
        </is>
      </c>
      <c r="F461" s="71" t="n">
        <v>1.12397</v>
      </c>
      <c r="G461" s="71" t="n">
        <v>0.64657</v>
      </c>
      <c r="H461" s="71" t="n">
        <v>0.4774</v>
      </c>
      <c r="I461" s="54">
        <f>IF(F461="","",F461-AVERAGEIFS(F$4:F$503,$C$4:$C$503,$C461,$E$4:$E$503,"N"))</f>
        <v/>
      </c>
      <c r="J461" s="54">
        <f>IF(G461="","",G461-AVERAGEIFS(G$4:G$503,$C$4:$C$503,$C461,$E$4:$E$503,"N"))</f>
        <v/>
      </c>
      <c r="K461" s="54">
        <f>IF(H461="","",H461-AVERAGEIFS(H$4:H$503,$C$4:$C$503,$C461,$E$4:$E$503,"N"))</f>
        <v/>
      </c>
    </row>
    <row r="462">
      <c r="A462" s="46" t="inlineStr">
        <is>
          <t>UNH</t>
        </is>
      </c>
      <c r="B462" s="46" t="inlineStr">
        <is>
          <t>UnitedHealth Group</t>
        </is>
      </c>
      <c r="C462" s="46" t="inlineStr">
        <is>
          <t>Health Care</t>
        </is>
      </c>
      <c r="D462" s="46" t="inlineStr">
        <is>
          <t>Minneapolis-St. Paul</t>
        </is>
      </c>
      <c r="E462" s="46" t="inlineStr">
        <is>
          <t>N</t>
        </is>
      </c>
      <c r="F462" s="71" t="n">
        <v>0.01153</v>
      </c>
      <c r="G462" s="71" t="n">
        <v>0.12594</v>
      </c>
      <c r="H462" s="71" t="n">
        <v>-0.11441</v>
      </c>
      <c r="I462" s="54">
        <f>IF(F462="","",F462-AVERAGEIFS(F$4:F$503,$C$4:$C$503,$C462,$E$4:$E$503,"N"))</f>
        <v/>
      </c>
      <c r="J462" s="54">
        <f>IF(G462="","",G462-AVERAGEIFS(G$4:G$503,$C$4:$C$503,$C462,$E$4:$E$503,"N"))</f>
        <v/>
      </c>
      <c r="K462" s="54">
        <f>IF(H462="","",H462-AVERAGEIFS(H$4:H$503,$C$4:$C$503,$C462,$E$4:$E$503,"N"))</f>
        <v/>
      </c>
    </row>
    <row r="463">
      <c r="A463" s="46" t="inlineStr">
        <is>
          <t>UHS</t>
        </is>
      </c>
      <c r="B463" s="46" t="inlineStr">
        <is>
          <t>Universal Health Services</t>
        </is>
      </c>
      <c r="C463" s="46" t="inlineStr">
        <is>
          <t>Health Care</t>
        </is>
      </c>
      <c r="D463" s="46" t="inlineStr">
        <is>
          <t>Philadelphia</t>
        </is>
      </c>
      <c r="E463" s="46" t="inlineStr">
        <is>
          <t>N</t>
        </is>
      </c>
      <c r="F463" s="71" t="n">
        <v>0.36045</v>
      </c>
      <c r="G463" s="71" t="n">
        <v>0.20871</v>
      </c>
      <c r="H463" s="71" t="n">
        <v>0.15174</v>
      </c>
      <c r="I463" s="54">
        <f>IF(F463="","",F463-AVERAGEIFS(F$4:F$503,$C$4:$C$503,$C463,$E$4:$E$503,"N"))</f>
        <v/>
      </c>
      <c r="J463" s="54">
        <f>IF(G463="","",G463-AVERAGEIFS(G$4:G$503,$C$4:$C$503,$C463,$E$4:$E$503,"N"))</f>
        <v/>
      </c>
      <c r="K463" s="54">
        <f>IF(H463="","",H463-AVERAGEIFS(H$4:H$503,$C$4:$C$503,$C463,$E$4:$E$503,"N"))</f>
        <v/>
      </c>
    </row>
    <row r="464">
      <c r="A464" s="46" t="inlineStr">
        <is>
          <t>VLO</t>
        </is>
      </c>
      <c r="B464" s="46" t="inlineStr">
        <is>
          <t>Valero Energy</t>
        </is>
      </c>
      <c r="C464" s="46" t="inlineStr">
        <is>
          <t>Energy</t>
        </is>
      </c>
      <c r="D464" s="46" t="inlineStr">
        <is>
          <t>San Antonio, Texas</t>
        </is>
      </c>
      <c r="E464" s="46" t="inlineStr">
        <is>
          <t>N</t>
        </is>
      </c>
      <c r="F464" s="71" t="n">
        <v>1.92038</v>
      </c>
      <c r="G464" s="71" t="n">
        <v>0.85267</v>
      </c>
      <c r="H464" s="71" t="n">
        <v>1.06771</v>
      </c>
      <c r="I464" s="54">
        <f>IF(F464="","",F464-AVERAGEIFS(F$4:F$503,$C$4:$C$503,$C464,$E$4:$E$503,"N"))</f>
        <v/>
      </c>
      <c r="J464" s="54">
        <f>IF(G464="","",G464-AVERAGEIFS(G$4:G$503,$C$4:$C$503,$C464,$E$4:$E$503,"N"))</f>
        <v/>
      </c>
      <c r="K464" s="54">
        <f>IF(H464="","",H464-AVERAGEIFS(H$4:H$503,$C$4:$C$503,$C464,$E$4:$E$503,"N"))</f>
        <v/>
      </c>
    </row>
    <row r="465">
      <c r="A465" s="46" t="inlineStr">
        <is>
          <t>VEEV</t>
        </is>
      </c>
      <c r="B465" s="46" t="inlineStr">
        <is>
          <t>Veeva Systems</t>
        </is>
      </c>
      <c r="C465" s="46" t="inlineStr">
        <is>
          <t>Health Care</t>
        </is>
      </c>
      <c r="D465" s="46" t="inlineStr">
        <is>
          <t>Pleasanton, California</t>
        </is>
      </c>
      <c r="E465" s="46" t="inlineStr">
        <is>
          <t>N</t>
        </is>
      </c>
      <c r="F465" s="71" t="n">
        <v>-0.03985</v>
      </c>
      <c r="G465" s="71" t="n">
        <v>-0.4346</v>
      </c>
      <c r="H465" s="71" t="n">
        <v>0.39474</v>
      </c>
      <c r="I465" s="54">
        <f>IF(F465="","",F465-AVERAGEIFS(F$4:F$503,$C$4:$C$503,$C465,$E$4:$E$503,"N"))</f>
        <v/>
      </c>
      <c r="J465" s="54">
        <f>IF(G465="","",G465-AVERAGEIFS(G$4:G$503,$C$4:$C$503,$C465,$E$4:$E$503,"N"))</f>
        <v/>
      </c>
      <c r="K465" s="54">
        <f>IF(H465="","",H465-AVERAGEIFS(H$4:H$503,$C$4:$C$503,$C465,$E$4:$E$503,"N"))</f>
        <v/>
      </c>
    </row>
    <row r="466">
      <c r="A466" s="46" t="inlineStr">
        <is>
          <t>VTR</t>
        </is>
      </c>
      <c r="B466" s="46" t="inlineStr">
        <is>
          <t>Ventas</t>
        </is>
      </c>
      <c r="C466" s="46" t="inlineStr">
        <is>
          <t>Real Estate</t>
        </is>
      </c>
      <c r="D466" s="46" t="inlineStr">
        <is>
          <t>Chicago</t>
        </is>
      </c>
      <c r="E466" s="46" t="inlineStr">
        <is>
          <t>N</t>
        </is>
      </c>
      <c r="F466" s="71" t="n">
        <v>0.57495</v>
      </c>
      <c r="G466" s="71" t="n">
        <v>-0.19907</v>
      </c>
      <c r="H466" s="71" t="n">
        <v>0.77403</v>
      </c>
      <c r="I466" s="54">
        <f>IF(F466="","",F466-AVERAGEIFS(F$4:F$503,$C$4:$C$503,$C466,$E$4:$E$503,"N"))</f>
        <v/>
      </c>
      <c r="J466" s="54">
        <f>IF(G466="","",G466-AVERAGEIFS(G$4:G$503,$C$4:$C$503,$C466,$E$4:$E$503,"N"))</f>
        <v/>
      </c>
      <c r="K466" s="54">
        <f>IF(H466="","",H466-AVERAGEIFS(H$4:H$503,$C$4:$C$503,$C466,$E$4:$E$503,"N"))</f>
        <v/>
      </c>
    </row>
    <row r="467">
      <c r="A467" s="46" t="inlineStr">
        <is>
          <t>VLTO</t>
        </is>
      </c>
      <c r="B467" s="46" t="inlineStr">
        <is>
          <t>Veralto</t>
        </is>
      </c>
      <c r="C467" s="46" t="inlineStr">
        <is>
          <t>Industrials</t>
        </is>
      </c>
      <c r="D467" s="46" t="inlineStr">
        <is>
          <t>Boston</t>
        </is>
      </c>
      <c r="E467" s="46" t="inlineStr">
        <is>
          <t>N</t>
        </is>
      </c>
      <c r="F467" s="71" t="n"/>
      <c r="G467" s="71" t="n"/>
      <c r="H467" s="71" t="n">
        <v>0.11381</v>
      </c>
      <c r="I467" s="54">
        <f>IF(F467="","",F467-AVERAGEIFS(F$4:F$503,$C$4:$C$503,$C467,$E$4:$E$503,"N"))</f>
        <v/>
      </c>
      <c r="J467" s="54">
        <f>IF(G467="","",G467-AVERAGEIFS(G$4:G$503,$C$4:$C$503,$C467,$E$4:$E$503,"N"))</f>
        <v/>
      </c>
      <c r="K467" s="54">
        <f>IF(H467="","",H467-AVERAGEIFS(H$4:H$503,$C$4:$C$503,$C467,$E$4:$E$503,"N"))</f>
        <v/>
      </c>
    </row>
    <row r="468">
      <c r="A468" s="46" t="inlineStr">
        <is>
          <t>VRSN</t>
        </is>
      </c>
      <c r="B468" s="46" t="inlineStr">
        <is>
          <t>Verisign</t>
        </is>
      </c>
      <c r="C468" s="46" t="inlineStr">
        <is>
          <t>Information Technology</t>
        </is>
      </c>
      <c r="D468" s="46" t="inlineStr">
        <is>
          <t>Washington DC</t>
        </is>
      </c>
      <c r="E468" s="46" t="inlineStr">
        <is>
          <t>N</t>
        </is>
      </c>
      <c r="F468" s="71" t="n">
        <v>0.35829</v>
      </c>
      <c r="G468" s="71" t="n">
        <v>-0.16071</v>
      </c>
      <c r="H468" s="71" t="n">
        <v>0.519</v>
      </c>
      <c r="I468" s="54">
        <f>IF(F468="","",F468-AVERAGEIFS(F$4:F$503,$C$4:$C$503,$C468,$E$4:$E$503,"N"))</f>
        <v/>
      </c>
      <c r="J468" s="54">
        <f>IF(G468="","",G468-AVERAGEIFS(G$4:G$503,$C$4:$C$503,$C468,$E$4:$E$503,"N"))</f>
        <v/>
      </c>
      <c r="K468" s="54">
        <f>IF(H468="","",H468-AVERAGEIFS(H$4:H$503,$C$4:$C$503,$C468,$E$4:$E$503,"N"))</f>
        <v/>
      </c>
    </row>
    <row r="469">
      <c r="A469" s="46" t="inlineStr">
        <is>
          <t>VRSK</t>
        </is>
      </c>
      <c r="B469" s="46" t="inlineStr">
        <is>
          <t>Verisk Analytics</t>
        </is>
      </c>
      <c r="C469" s="46" t="inlineStr">
        <is>
          <t>Industrials</t>
        </is>
      </c>
      <c r="D469" s="46" t="inlineStr">
        <is>
          <t>New York</t>
        </is>
      </c>
      <c r="E469" s="46" t="inlineStr">
        <is>
          <t>N</t>
        </is>
      </c>
      <c r="F469" s="71" t="n">
        <v>-0.11881</v>
      </c>
      <c r="G469" s="71" t="n">
        <v>0.06912</v>
      </c>
      <c r="H469" s="71" t="n">
        <v>-0.18794</v>
      </c>
      <c r="I469" s="54">
        <f>IF(F469="","",F469-AVERAGEIFS(F$4:F$503,$C$4:$C$503,$C469,$E$4:$E$503,"N"))</f>
        <v/>
      </c>
      <c r="J469" s="54">
        <f>IF(G469="","",G469-AVERAGEIFS(G$4:G$503,$C$4:$C$503,$C469,$E$4:$E$503,"N"))</f>
        <v/>
      </c>
      <c r="K469" s="54">
        <f>IF(H469="","",H469-AVERAGEIFS(H$4:H$503,$C$4:$C$503,$C469,$E$4:$E$503,"N"))</f>
        <v/>
      </c>
    </row>
    <row r="470">
      <c r="A470" s="46" t="inlineStr">
        <is>
          <t>VZ</t>
        </is>
      </c>
      <c r="B470" s="46" t="inlineStr">
        <is>
          <t>Verizon</t>
        </is>
      </c>
      <c r="C470" s="46" t="inlineStr">
        <is>
          <t>Communication Services</t>
        </is>
      </c>
      <c r="D470" s="46" t="inlineStr">
        <is>
          <t>New York</t>
        </is>
      </c>
      <c r="E470" s="46" t="inlineStr">
        <is>
          <t>N</t>
        </is>
      </c>
      <c r="F470" s="71" t="n">
        <v>0.15696</v>
      </c>
      <c r="G470" s="71" t="n">
        <v>-0.11635</v>
      </c>
      <c r="H470" s="71" t="n">
        <v>0.27331</v>
      </c>
      <c r="I470" s="54">
        <f>IF(F470="","",F470-AVERAGEIFS(F$4:F$503,$C$4:$C$503,$C470,$E$4:$E$503,"N"))</f>
        <v/>
      </c>
      <c r="J470" s="54">
        <f>IF(G470="","",G470-AVERAGEIFS(G$4:G$503,$C$4:$C$503,$C470,$E$4:$E$503,"N"))</f>
        <v/>
      </c>
      <c r="K470" s="54">
        <f>IF(H470="","",H470-AVERAGEIFS(H$4:H$503,$C$4:$C$503,$C470,$E$4:$E$503,"N"))</f>
        <v/>
      </c>
    </row>
    <row r="471">
      <c r="A471" s="46" t="inlineStr">
        <is>
          <t>VRTX</t>
        </is>
      </c>
      <c r="B471" s="46" t="inlineStr">
        <is>
          <t>Vertex Pharmaceuticals</t>
        </is>
      </c>
      <c r="C471" s="46" t="inlineStr">
        <is>
          <t>Health Care</t>
        </is>
      </c>
      <c r="D471" s="46" t="inlineStr">
        <is>
          <t>Boston</t>
        </is>
      </c>
      <c r="E471" s="46" t="inlineStr">
        <is>
          <t>N</t>
        </is>
      </c>
      <c r="F471" s="71" t="n">
        <v>1.00886</v>
      </c>
      <c r="G471" s="71" t="n">
        <v>0.77404</v>
      </c>
      <c r="H471" s="71" t="n">
        <v>0.23482</v>
      </c>
      <c r="I471" s="54">
        <f>IF(F471="","",F471-AVERAGEIFS(F$4:F$503,$C$4:$C$503,$C471,$E$4:$E$503,"N"))</f>
        <v/>
      </c>
      <c r="J471" s="54">
        <f>IF(G471="","",G471-AVERAGEIFS(G$4:G$503,$C$4:$C$503,$C471,$E$4:$E$503,"N"))</f>
        <v/>
      </c>
      <c r="K471" s="54">
        <f>IF(H471="","",H471-AVERAGEIFS(H$4:H$503,$C$4:$C$503,$C471,$E$4:$E$503,"N"))</f>
        <v/>
      </c>
    </row>
    <row r="472">
      <c r="A472" s="46" t="inlineStr">
        <is>
          <t>VRT</t>
        </is>
      </c>
      <c r="B472" s="46" t="inlineStr">
        <is>
          <t>Vertiv</t>
        </is>
      </c>
      <c r="C472" s="46" t="inlineStr">
        <is>
          <t>Industrials</t>
        </is>
      </c>
      <c r="D472" s="46" t="inlineStr">
        <is>
          <t>Westerville, Ohio</t>
        </is>
      </c>
      <c r="E472" s="46" t="inlineStr">
        <is>
          <t>N</t>
        </is>
      </c>
      <c r="F472" s="71" t="n">
        <v>2.27941</v>
      </c>
      <c r="G472" s="71" t="n">
        <v>1.21635</v>
      </c>
      <c r="H472" s="71" t="n">
        <v>0.9982799999999999</v>
      </c>
      <c r="I472" s="54">
        <f>IF(F472="","",F472-AVERAGEIFS(F$4:F$503,$C$4:$C$503,$C472,$E$4:$E$503,"N"))</f>
        <v/>
      </c>
      <c r="J472" s="54">
        <f>IF(G472="","",G472-AVERAGEIFS(G$4:G$503,$C$4:$C$503,$C472,$E$4:$E$503,"N"))</f>
        <v/>
      </c>
      <c r="K472" s="54">
        <f>IF(H472="","",H472-AVERAGEIFS(H$4:H$503,$C$4:$C$503,$C472,$E$4:$E$503,"N"))</f>
        <v/>
      </c>
    </row>
    <row r="473">
      <c r="A473" s="46" t="inlineStr">
        <is>
          <t>VTRS</t>
        </is>
      </c>
      <c r="B473" s="46" t="inlineStr">
        <is>
          <t>Viatris</t>
        </is>
      </c>
      <c r="C473" s="46" t="inlineStr">
        <is>
          <t>Health Care</t>
        </is>
      </c>
      <c r="D473" s="46" t="inlineStr">
        <is>
          <t>Pittsburgh</t>
        </is>
      </c>
      <c r="E473" s="46" t="inlineStr">
        <is>
          <t>N</t>
        </is>
      </c>
      <c r="F473" s="71" t="n">
        <v>0.46936</v>
      </c>
      <c r="G473" s="71" t="n">
        <v>-0.08402</v>
      </c>
      <c r="H473" s="71" t="n">
        <v>0.55338</v>
      </c>
      <c r="I473" s="54">
        <f>IF(F473="","",F473-AVERAGEIFS(F$4:F$503,$C$4:$C$503,$C473,$E$4:$E$503,"N"))</f>
        <v/>
      </c>
      <c r="J473" s="54">
        <f>IF(G473="","",G473-AVERAGEIFS(G$4:G$503,$C$4:$C$503,$C473,$E$4:$E$503,"N"))</f>
        <v/>
      </c>
      <c r="K473" s="54">
        <f>IF(H473="","",H473-AVERAGEIFS(H$4:H$503,$C$4:$C$503,$C473,$E$4:$E$503,"N"))</f>
        <v/>
      </c>
    </row>
    <row r="474">
      <c r="A474" s="46" t="inlineStr">
        <is>
          <t>VICI</t>
        </is>
      </c>
      <c r="B474" s="46" t="inlineStr">
        <is>
          <t>Vici Properties</t>
        </is>
      </c>
      <c r="C474" s="46" t="inlineStr">
        <is>
          <t>Real Estate</t>
        </is>
      </c>
      <c r="D474" s="46" t="inlineStr">
        <is>
          <t>New York</t>
        </is>
      </c>
      <c r="E474" s="46" t="inlineStr">
        <is>
          <t>N</t>
        </is>
      </c>
      <c r="F474" s="71" t="n">
        <v>0.00728</v>
      </c>
      <c r="G474" s="71" t="n">
        <v>0.02531</v>
      </c>
      <c r="H474" s="71" t="n">
        <v>-0.01803</v>
      </c>
      <c r="I474" s="54">
        <f>IF(F474="","",F474-AVERAGEIFS(F$4:F$503,$C$4:$C$503,$C474,$E$4:$E$503,"N"))</f>
        <v/>
      </c>
      <c r="J474" s="54">
        <f>IF(G474="","",G474-AVERAGEIFS(G$4:G$503,$C$4:$C$503,$C474,$E$4:$E$503,"N"))</f>
        <v/>
      </c>
      <c r="K474" s="54">
        <f>IF(H474="","",H474-AVERAGEIFS(H$4:H$503,$C$4:$C$503,$C474,$E$4:$E$503,"N"))</f>
        <v/>
      </c>
    </row>
    <row r="475">
      <c r="A475" s="46" t="inlineStr">
        <is>
          <t>V</t>
        </is>
      </c>
      <c r="B475" s="46" t="inlineStr">
        <is>
          <t>Visa Inc.</t>
        </is>
      </c>
      <c r="C475" s="46" t="inlineStr">
        <is>
          <t>Financials</t>
        </is>
      </c>
      <c r="D475" s="46" t="inlineStr">
        <is>
          <t>SF Bay Area</t>
        </is>
      </c>
      <c r="E475" s="46" t="inlineStr">
        <is>
          <t>N</t>
        </is>
      </c>
      <c r="F475" s="71" t="n">
        <v>0.56532</v>
      </c>
      <c r="G475" s="71" t="n">
        <v>0.1801</v>
      </c>
      <c r="H475" s="71" t="n">
        <v>0.38521</v>
      </c>
      <c r="I475" s="54">
        <f>IF(F475="","",F475-AVERAGEIFS(F$4:F$503,$C$4:$C$503,$C475,$E$4:$E$503,"N"))</f>
        <v/>
      </c>
      <c r="J475" s="54">
        <f>IF(G475="","",G475-AVERAGEIFS(G$4:G$503,$C$4:$C$503,$C475,$E$4:$E$503,"N"))</f>
        <v/>
      </c>
      <c r="K475" s="54">
        <f>IF(H475="","",H475-AVERAGEIFS(H$4:H$503,$C$4:$C$503,$C475,$E$4:$E$503,"N"))</f>
        <v/>
      </c>
    </row>
    <row r="476">
      <c r="A476" s="46" t="inlineStr">
        <is>
          <t>VST</t>
        </is>
      </c>
      <c r="B476" s="46" t="inlineStr">
        <is>
          <t>Vistra Corp.</t>
        </is>
      </c>
      <c r="C476" s="46" t="inlineStr">
        <is>
          <t>Utilities</t>
        </is>
      </c>
      <c r="D476" s="46" t="inlineStr">
        <is>
          <t>Dallas-Fort Worth</t>
        </is>
      </c>
      <c r="E476" s="46" t="inlineStr">
        <is>
          <t>N</t>
        </is>
      </c>
      <c r="F476" s="71" t="n">
        <v>2.12876</v>
      </c>
      <c r="G476" s="71" t="n">
        <v>1.21635</v>
      </c>
      <c r="H476" s="71" t="n">
        <v>0.82534</v>
      </c>
      <c r="I476" s="54">
        <f>IF(F476="","",F476-AVERAGEIFS(F$4:F$503,$C$4:$C$503,$C476,$E$4:$E$503,"N"))</f>
        <v/>
      </c>
      <c r="J476" s="54">
        <f>IF(G476="","",G476-AVERAGEIFS(G$4:G$503,$C$4:$C$503,$C476,$E$4:$E$503,"N"))</f>
        <v/>
      </c>
      <c r="K476" s="54">
        <f>IF(H476="","",H476-AVERAGEIFS(H$4:H$503,$C$4:$C$503,$C476,$E$4:$E$503,"N"))</f>
        <v/>
      </c>
    </row>
    <row r="477">
      <c r="A477" s="46" t="inlineStr">
        <is>
          <t>VMRK</t>
        </is>
      </c>
      <c r="B477" s="46" t="inlineStr">
        <is>
          <t>Vivmark Residential</t>
        </is>
      </c>
      <c r="C477" s="46" t="inlineStr">
        <is>
          <t>Real Estate</t>
        </is>
      </c>
      <c r="D477" s="46" t="inlineStr">
        <is>
          <t>Chicago</t>
        </is>
      </c>
      <c r="E477" s="46" t="inlineStr">
        <is>
          <t>N</t>
        </is>
      </c>
      <c r="F477" s="71" t="n">
        <v>-0.12941</v>
      </c>
      <c r="G477" s="71" t="n">
        <v>-0.25178</v>
      </c>
      <c r="H477" s="71" t="n">
        <v>0.12237</v>
      </c>
      <c r="I477" s="54">
        <f>IF(F477="","",F477-AVERAGEIFS(F$4:F$503,$C$4:$C$503,$C477,$E$4:$E$503,"N"))</f>
        <v/>
      </c>
      <c r="J477" s="54">
        <f>IF(G477="","",G477-AVERAGEIFS(G$4:G$503,$C$4:$C$503,$C477,$E$4:$E$503,"N"))</f>
        <v/>
      </c>
      <c r="K477" s="54">
        <f>IF(H477="","",H477-AVERAGEIFS(H$4:H$503,$C$4:$C$503,$C477,$E$4:$E$503,"N"))</f>
        <v/>
      </c>
    </row>
    <row r="478">
      <c r="A478" s="46" t="inlineStr">
        <is>
          <t>VMC</t>
        </is>
      </c>
      <c r="B478" s="46" t="inlineStr">
        <is>
          <t>Vulcan Materials Company</t>
        </is>
      </c>
      <c r="C478" s="46" t="inlineStr">
        <is>
          <t>Materials</t>
        </is>
      </c>
      <c r="D478" s="46" t="inlineStr">
        <is>
          <t>Birmingham, Alabama</t>
        </is>
      </c>
      <c r="E478" s="46" t="inlineStr">
        <is>
          <t>N</t>
        </is>
      </c>
      <c r="F478" s="71" t="n">
        <v>0.35202</v>
      </c>
      <c r="G478" s="71" t="n">
        <v>0.40059</v>
      </c>
      <c r="H478" s="71" t="n">
        <v>-0.04857</v>
      </c>
      <c r="I478" s="54">
        <f>IF(F478="","",F478-AVERAGEIFS(F$4:F$503,$C$4:$C$503,$C478,$E$4:$E$503,"N"))</f>
        <v/>
      </c>
      <c r="J478" s="54">
        <f>IF(G478="","",G478-AVERAGEIFS(G$4:G$503,$C$4:$C$503,$C478,$E$4:$E$503,"N"))</f>
        <v/>
      </c>
      <c r="K478" s="54">
        <f>IF(H478="","",H478-AVERAGEIFS(H$4:H$503,$C$4:$C$503,$C478,$E$4:$E$503,"N"))</f>
        <v/>
      </c>
    </row>
    <row r="479">
      <c r="A479" s="46" t="inlineStr">
        <is>
          <t>VYLR</t>
        </is>
      </c>
      <c r="B479" s="46" t="inlineStr">
        <is>
          <t>Vylor</t>
        </is>
      </c>
      <c r="C479" s="46" t="inlineStr">
        <is>
          <t>Consumer Staples</t>
        </is>
      </c>
      <c r="D479" s="46" t="inlineStr">
        <is>
          <t>Johnston, Iowa</t>
        </is>
      </c>
      <c r="E479" s="46" t="inlineStr">
        <is>
          <t>N</t>
        </is>
      </c>
      <c r="F479" s="71" t="n"/>
      <c r="G479" s="71" t="n"/>
      <c r="H479" s="71" t="n"/>
      <c r="I479" s="54">
        <f>IF(F479="","",F479-AVERAGEIFS(F$4:F$503,$C$4:$C$503,$C479,$E$4:$E$503,"N"))</f>
        <v/>
      </c>
      <c r="J479" s="54">
        <f>IF(G479="","",G479-AVERAGEIFS(G$4:G$503,$C$4:$C$503,$C479,$E$4:$E$503,"N"))</f>
        <v/>
      </c>
      <c r="K479" s="54">
        <f>IF(H479="","",H479-AVERAGEIFS(H$4:H$503,$C$4:$C$503,$C479,$E$4:$E$503,"N"))</f>
        <v/>
      </c>
    </row>
    <row r="480">
      <c r="A480" s="46" t="inlineStr">
        <is>
          <t>WRB</t>
        </is>
      </c>
      <c r="B480" s="46" t="inlineStr">
        <is>
          <t>W. R. Berkley Corporation</t>
        </is>
      </c>
      <c r="C480" s="46" t="inlineStr">
        <is>
          <t>Financials</t>
        </is>
      </c>
      <c r="D480" s="46" t="inlineStr">
        <is>
          <t>New York</t>
        </is>
      </c>
      <c r="E480" s="46" t="inlineStr">
        <is>
          <t>N</t>
        </is>
      </c>
      <c r="F480" s="71" t="n">
        <v>0.87734</v>
      </c>
      <c r="G480" s="71" t="n">
        <v>0.51756</v>
      </c>
      <c r="H480" s="71" t="n">
        <v>0.35978</v>
      </c>
      <c r="I480" s="54">
        <f>IF(F480="","",F480-AVERAGEIFS(F$4:F$503,$C$4:$C$503,$C480,$E$4:$E$503,"N"))</f>
        <v/>
      </c>
      <c r="J480" s="54">
        <f>IF(G480="","",G480-AVERAGEIFS(G$4:G$503,$C$4:$C$503,$C480,$E$4:$E$503,"N"))</f>
        <v/>
      </c>
      <c r="K480" s="54">
        <f>IF(H480="","",H480-AVERAGEIFS(H$4:H$503,$C$4:$C$503,$C480,$E$4:$E$503,"N"))</f>
        <v/>
      </c>
    </row>
    <row r="481">
      <c r="A481" s="46" t="inlineStr">
        <is>
          <t>GWW</t>
        </is>
      </c>
      <c r="B481" s="46" t="inlineStr">
        <is>
          <t>W. W. Grainger</t>
        </is>
      </c>
      <c r="C481" s="46" t="inlineStr">
        <is>
          <t>Industrials</t>
        </is>
      </c>
      <c r="D481" s="46" t="inlineStr">
        <is>
          <t>Chicago</t>
        </is>
      </c>
      <c r="E481" s="46" t="inlineStr">
        <is>
          <t>N</t>
        </is>
      </c>
      <c r="F481" s="71" t="n">
        <v>1.18138</v>
      </c>
      <c r="G481" s="71" t="n">
        <v>0.83072</v>
      </c>
      <c r="H481" s="71" t="n">
        <v>0.35066</v>
      </c>
      <c r="I481" s="54">
        <f>IF(F481="","",F481-AVERAGEIFS(F$4:F$503,$C$4:$C$503,$C481,$E$4:$E$503,"N"))</f>
        <v/>
      </c>
      <c r="J481" s="54">
        <f>IF(G481="","",G481-AVERAGEIFS(G$4:G$503,$C$4:$C$503,$C481,$E$4:$E$503,"N"))</f>
        <v/>
      </c>
      <c r="K481" s="54">
        <f>IF(H481="","",H481-AVERAGEIFS(H$4:H$503,$C$4:$C$503,$C481,$E$4:$E$503,"N"))</f>
        <v/>
      </c>
    </row>
    <row r="482">
      <c r="A482" s="46" t="inlineStr">
        <is>
          <t>WAB</t>
        </is>
      </c>
      <c r="B482" s="46" t="inlineStr">
        <is>
          <t>Wabtec</t>
        </is>
      </c>
      <c r="C482" s="46" t="inlineStr">
        <is>
          <t>Industrials</t>
        </is>
      </c>
      <c r="D482" s="46" t="inlineStr">
        <is>
          <t>Pittsburgh</t>
        </is>
      </c>
      <c r="E482" s="46" t="inlineStr">
        <is>
          <t>N</t>
        </is>
      </c>
      <c r="F482" s="71" t="n">
        <v>1.16355</v>
      </c>
      <c r="G482" s="71" t="n">
        <v>0.47378</v>
      </c>
      <c r="H482" s="71" t="n">
        <v>0.68977</v>
      </c>
      <c r="I482" s="54">
        <f>IF(F482="","",F482-AVERAGEIFS(F$4:F$503,$C$4:$C$503,$C482,$E$4:$E$503,"N"))</f>
        <v/>
      </c>
      <c r="J482" s="54">
        <f>IF(G482="","",G482-AVERAGEIFS(G$4:G$503,$C$4:$C$503,$C482,$E$4:$E$503,"N"))</f>
        <v/>
      </c>
      <c r="K482" s="54">
        <f>IF(H482="","",H482-AVERAGEIFS(H$4:H$503,$C$4:$C$503,$C482,$E$4:$E$503,"N"))</f>
        <v/>
      </c>
    </row>
    <row r="483">
      <c r="A483" s="46" t="inlineStr">
        <is>
          <t>WMT</t>
        </is>
      </c>
      <c r="B483" s="46" t="inlineStr">
        <is>
          <t>Walmart</t>
        </is>
      </c>
      <c r="C483" s="46" t="inlineStr">
        <is>
          <t>Consumer Staples</t>
        </is>
      </c>
      <c r="D483" s="46" t="inlineStr">
        <is>
          <t>Bentonville, Arkansas</t>
        </is>
      </c>
      <c r="E483" s="46" t="inlineStr">
        <is>
          <t>N</t>
        </is>
      </c>
      <c r="F483" s="71" t="n">
        <v>0.97056</v>
      </c>
      <c r="G483" s="71" t="n">
        <v>0.28288</v>
      </c>
      <c r="H483" s="71" t="n">
        <v>0.68768</v>
      </c>
      <c r="I483" s="54">
        <f>IF(F483="","",F483-AVERAGEIFS(F$4:F$503,$C$4:$C$503,$C483,$E$4:$E$503,"N"))</f>
        <v/>
      </c>
      <c r="J483" s="54">
        <f>IF(G483="","",G483-AVERAGEIFS(G$4:G$503,$C$4:$C$503,$C483,$E$4:$E$503,"N"))</f>
        <v/>
      </c>
      <c r="K483" s="54">
        <f>IF(H483="","",H483-AVERAGEIFS(H$4:H$503,$C$4:$C$503,$C483,$E$4:$E$503,"N"))</f>
        <v/>
      </c>
    </row>
    <row r="484">
      <c r="A484" s="46" t="inlineStr">
        <is>
          <t>DIS</t>
        </is>
      </c>
      <c r="B484" s="46" t="inlineStr">
        <is>
          <t>Walt Disney Company (The)</t>
        </is>
      </c>
      <c r="C484" s="46" t="inlineStr">
        <is>
          <t>Communication Services</t>
        </is>
      </c>
      <c r="D484" s="46" t="inlineStr">
        <is>
          <t>Los Angeles</t>
        </is>
      </c>
      <c r="E484" s="46" t="inlineStr">
        <is>
          <t>N</t>
        </is>
      </c>
      <c r="F484" s="71" t="n">
        <v>-0.45093</v>
      </c>
      <c r="G484" s="71" t="n">
        <v>-0.4347</v>
      </c>
      <c r="H484" s="71" t="n">
        <v>-0.01623</v>
      </c>
      <c r="I484" s="54">
        <f>IF(F484="","",F484-AVERAGEIFS(F$4:F$503,$C$4:$C$503,$C484,$E$4:$E$503,"N"))</f>
        <v/>
      </c>
      <c r="J484" s="54">
        <f>IF(G484="","",G484-AVERAGEIFS(G$4:G$503,$C$4:$C$503,$C484,$E$4:$E$503,"N"))</f>
        <v/>
      </c>
      <c r="K484" s="54">
        <f>IF(H484="","",H484-AVERAGEIFS(H$4:H$503,$C$4:$C$503,$C484,$E$4:$E$503,"N"))</f>
        <v/>
      </c>
    </row>
    <row r="485">
      <c r="A485" s="46" t="inlineStr">
        <is>
          <t>WM</t>
        </is>
      </c>
      <c r="B485" s="46" t="inlineStr">
        <is>
          <t>Waste Management</t>
        </is>
      </c>
      <c r="C485" s="46" t="inlineStr">
        <is>
          <t>Industrials</t>
        </is>
      </c>
      <c r="D485" s="46" t="inlineStr">
        <is>
          <t>Houston</t>
        </is>
      </c>
      <c r="E485" s="46" t="inlineStr">
        <is>
          <t>N</t>
        </is>
      </c>
      <c r="F485" s="71" t="n">
        <v>0.38934</v>
      </c>
      <c r="G485" s="71" t="n">
        <v>0.29997</v>
      </c>
      <c r="H485" s="71" t="n">
        <v>0.08935999999999999</v>
      </c>
      <c r="I485" s="54">
        <f>IF(F485="","",F485-AVERAGEIFS(F$4:F$503,$C$4:$C$503,$C485,$E$4:$E$503,"N"))</f>
        <v/>
      </c>
      <c r="J485" s="54">
        <f>IF(G485="","",G485-AVERAGEIFS(G$4:G$503,$C$4:$C$503,$C485,$E$4:$E$503,"N"))</f>
        <v/>
      </c>
      <c r="K485" s="54">
        <f>IF(H485="","",H485-AVERAGEIFS(H$4:H$503,$C$4:$C$503,$C485,$E$4:$E$503,"N"))</f>
        <v/>
      </c>
    </row>
    <row r="486">
      <c r="A486" s="46" t="inlineStr">
        <is>
          <t>WAT</t>
        </is>
      </c>
      <c r="B486" s="46" t="inlineStr">
        <is>
          <t>Waters Corporation</t>
        </is>
      </c>
      <c r="C486" s="46" t="inlineStr">
        <is>
          <t>Health Care</t>
        </is>
      </c>
      <c r="D486" s="46" t="inlineStr">
        <is>
          <t>Boston</t>
        </is>
      </c>
      <c r="E486" s="46" t="inlineStr">
        <is>
          <t>N</t>
        </is>
      </c>
      <c r="F486" s="71" t="n">
        <v>0.23634</v>
      </c>
      <c r="G486" s="71" t="n">
        <v>-0.09420000000000001</v>
      </c>
      <c r="H486" s="71" t="n">
        <v>0.33054</v>
      </c>
      <c r="I486" s="54">
        <f>IF(F486="","",F486-AVERAGEIFS(F$4:F$503,$C$4:$C$503,$C486,$E$4:$E$503,"N"))</f>
        <v/>
      </c>
      <c r="J486" s="54">
        <f>IF(G486="","",G486-AVERAGEIFS(G$4:G$503,$C$4:$C$503,$C486,$E$4:$E$503,"N"))</f>
        <v/>
      </c>
      <c r="K486" s="54">
        <f>IF(H486="","",H486-AVERAGEIFS(H$4:H$503,$C$4:$C$503,$C486,$E$4:$E$503,"N"))</f>
        <v/>
      </c>
    </row>
    <row r="487">
      <c r="A487" s="46" t="inlineStr">
        <is>
          <t>WEC</t>
        </is>
      </c>
      <c r="B487" s="46" t="inlineStr">
        <is>
          <t>WEC Energy Group</t>
        </is>
      </c>
      <c r="C487" s="46" t="inlineStr">
        <is>
          <t>Utilities</t>
        </is>
      </c>
      <c r="D487" s="46" t="inlineStr">
        <is>
          <t>Milwaukee</t>
        </is>
      </c>
      <c r="E487" s="46" t="inlineStr">
        <is>
          <t>N</t>
        </is>
      </c>
      <c r="F487" s="71" t="n">
        <v>0.34059</v>
      </c>
      <c r="G487" s="71" t="n">
        <v>-0.06263000000000001</v>
      </c>
      <c r="H487" s="71" t="n">
        <v>0.40322</v>
      </c>
      <c r="I487" s="54">
        <f>IF(F487="","",F487-AVERAGEIFS(F$4:F$503,$C$4:$C$503,$C487,$E$4:$E$503,"N"))</f>
        <v/>
      </c>
      <c r="J487" s="54">
        <f>IF(G487="","",G487-AVERAGEIFS(G$4:G$503,$C$4:$C$503,$C487,$E$4:$E$503,"N"))</f>
        <v/>
      </c>
      <c r="K487" s="54">
        <f>IF(H487="","",H487-AVERAGEIFS(H$4:H$503,$C$4:$C$503,$C487,$E$4:$E$503,"N"))</f>
        <v/>
      </c>
    </row>
    <row r="488">
      <c r="A488" s="46" t="inlineStr">
        <is>
          <t>WFC</t>
        </is>
      </c>
      <c r="B488" s="46" t="inlineStr">
        <is>
          <t>Wells Fargo</t>
        </is>
      </c>
      <c r="C488" s="46" t="inlineStr">
        <is>
          <t>Financials</t>
        </is>
      </c>
      <c r="D488" s="46" t="inlineStr">
        <is>
          <t>SF Bay Area</t>
        </is>
      </c>
      <c r="E488" s="46" t="inlineStr">
        <is>
          <t>N</t>
        </is>
      </c>
      <c r="F488" s="71" t="n">
        <v>0.63592</v>
      </c>
      <c r="G488" s="71" t="n">
        <v>0.21844</v>
      </c>
      <c r="H488" s="71" t="n">
        <v>0.41748</v>
      </c>
      <c r="I488" s="54">
        <f>IF(F488="","",F488-AVERAGEIFS(F$4:F$503,$C$4:$C$503,$C488,$E$4:$E$503,"N"))</f>
        <v/>
      </c>
      <c r="J488" s="54">
        <f>IF(G488="","",G488-AVERAGEIFS(G$4:G$503,$C$4:$C$503,$C488,$E$4:$E$503,"N"))</f>
        <v/>
      </c>
      <c r="K488" s="54">
        <f>IF(H488="","",H488-AVERAGEIFS(H$4:H$503,$C$4:$C$503,$C488,$E$4:$E$503,"N"))</f>
        <v/>
      </c>
    </row>
    <row r="489">
      <c r="A489" s="46" t="inlineStr">
        <is>
          <t>WELL</t>
        </is>
      </c>
      <c r="B489" s="46" t="inlineStr">
        <is>
          <t>Welltower</t>
        </is>
      </c>
      <c r="C489" s="46" t="inlineStr">
        <is>
          <t>Real Estate</t>
        </is>
      </c>
      <c r="D489" s="46" t="inlineStr">
        <is>
          <t>Toledo, Ohio</t>
        </is>
      </c>
      <c r="E489" s="46" t="inlineStr">
        <is>
          <t>N</t>
        </is>
      </c>
      <c r="F489" s="71" t="n">
        <v>1.13511</v>
      </c>
      <c r="G489" s="71" t="n">
        <v>0.12355</v>
      </c>
      <c r="H489" s="71" t="n">
        <v>1.01156</v>
      </c>
      <c r="I489" s="54">
        <f>IF(F489="","",F489-AVERAGEIFS(F$4:F$503,$C$4:$C$503,$C489,$E$4:$E$503,"N"))</f>
        <v/>
      </c>
      <c r="J489" s="54">
        <f>IF(G489="","",G489-AVERAGEIFS(G$4:G$503,$C$4:$C$503,$C489,$E$4:$E$503,"N"))</f>
        <v/>
      </c>
      <c r="K489" s="54">
        <f>IF(H489="","",H489-AVERAGEIFS(H$4:H$503,$C$4:$C$503,$C489,$E$4:$E$503,"N"))</f>
        <v/>
      </c>
    </row>
    <row r="490">
      <c r="A490" s="46" t="inlineStr">
        <is>
          <t>WST</t>
        </is>
      </c>
      <c r="B490" s="46" t="inlineStr">
        <is>
          <t>West Pharmaceutical Services</t>
        </is>
      </c>
      <c r="C490" s="46" t="inlineStr">
        <is>
          <t>Health Care</t>
        </is>
      </c>
      <c r="D490" s="46" t="inlineStr">
        <is>
          <t>Philadelphia</t>
        </is>
      </c>
      <c r="E490" s="46" t="inlineStr">
        <is>
          <t>N</t>
        </is>
      </c>
      <c r="F490" s="71" t="n">
        <v>-0.06429</v>
      </c>
      <c r="G490" s="71" t="n">
        <v>-0.05889</v>
      </c>
      <c r="H490" s="71" t="n">
        <v>-0.0054</v>
      </c>
      <c r="I490" s="54">
        <f>IF(F490="","",F490-AVERAGEIFS(F$4:F$503,$C$4:$C$503,$C490,$E$4:$E$503,"N"))</f>
        <v/>
      </c>
      <c r="J490" s="54">
        <f>IF(G490="","",G490-AVERAGEIFS(G$4:G$503,$C$4:$C$503,$C490,$E$4:$E$503,"N"))</f>
        <v/>
      </c>
      <c r="K490" s="54">
        <f>IF(H490="","",H490-AVERAGEIFS(H$4:H$503,$C$4:$C$503,$C490,$E$4:$E$503,"N"))</f>
        <v/>
      </c>
    </row>
    <row r="491">
      <c r="A491" s="46" t="inlineStr">
        <is>
          <t>WDC</t>
        </is>
      </c>
      <c r="B491" s="46" t="inlineStr">
        <is>
          <t>Western Digital</t>
        </is>
      </c>
      <c r="C491" s="46" t="inlineStr">
        <is>
          <t>Information Technology</t>
        </is>
      </c>
      <c r="D491" s="46" t="inlineStr">
        <is>
          <t>SF Bay Area</t>
        </is>
      </c>
      <c r="E491" s="46" t="inlineStr">
        <is>
          <t>N</t>
        </is>
      </c>
      <c r="F491" s="71" t="n">
        <v>2.16746</v>
      </c>
      <c r="G491" s="71" t="n">
        <v>0.24876</v>
      </c>
      <c r="H491" s="71" t="n">
        <v>1.91869</v>
      </c>
      <c r="I491" s="54">
        <f>IF(F491="","",F491-AVERAGEIFS(F$4:F$503,$C$4:$C$503,$C491,$E$4:$E$503,"N"))</f>
        <v/>
      </c>
      <c r="J491" s="54">
        <f>IF(G491="","",G491-AVERAGEIFS(G$4:G$503,$C$4:$C$503,$C491,$E$4:$E$503,"N"))</f>
        <v/>
      </c>
      <c r="K491" s="54">
        <f>IF(H491="","",H491-AVERAGEIFS(H$4:H$503,$C$4:$C$503,$C491,$E$4:$E$503,"N"))</f>
        <v/>
      </c>
    </row>
    <row r="492">
      <c r="A492" s="46" t="inlineStr">
        <is>
          <t>WY</t>
        </is>
      </c>
      <c r="B492" s="46" t="inlineStr">
        <is>
          <t>Weyerhaeuser</t>
        </is>
      </c>
      <c r="C492" s="46" t="inlineStr">
        <is>
          <t>Real Estate</t>
        </is>
      </c>
      <c r="D492" s="46" t="inlineStr">
        <is>
          <t>Seattle</t>
        </is>
      </c>
      <c r="E492" s="46" t="inlineStr">
        <is>
          <t>N</t>
        </is>
      </c>
      <c r="F492" s="71" t="n">
        <v>-0.47873</v>
      </c>
      <c r="G492" s="71" t="n">
        <v>-0.03162</v>
      </c>
      <c r="H492" s="71" t="n">
        <v>-0.44711</v>
      </c>
      <c r="I492" s="54">
        <f>IF(F492="","",F492-AVERAGEIFS(F$4:F$503,$C$4:$C$503,$C492,$E$4:$E$503,"N"))</f>
        <v/>
      </c>
      <c r="J492" s="54">
        <f>IF(G492="","",G492-AVERAGEIFS(G$4:G$503,$C$4:$C$503,$C492,$E$4:$E$503,"N"))</f>
        <v/>
      </c>
      <c r="K492" s="54">
        <f>IF(H492="","",H492-AVERAGEIFS(H$4:H$503,$C$4:$C$503,$C492,$E$4:$E$503,"N"))</f>
        <v/>
      </c>
    </row>
    <row r="493">
      <c r="A493" s="46" t="inlineStr">
        <is>
          <t>WSM</t>
        </is>
      </c>
      <c r="B493" s="46" t="inlineStr">
        <is>
          <t>Williams-Sonoma, Inc.</t>
        </is>
      </c>
      <c r="C493" s="46" t="inlineStr">
        <is>
          <t>Consumer Discretionary</t>
        </is>
      </c>
      <c r="D493" s="46" t="inlineStr">
        <is>
          <t>SF Bay Area</t>
        </is>
      </c>
      <c r="E493" s="46" t="inlineStr">
        <is>
          <t>N</t>
        </is>
      </c>
      <c r="F493" s="71" t="n">
        <v>1.07312</v>
      </c>
      <c r="G493" s="71" t="n">
        <v>0.4955</v>
      </c>
      <c r="H493" s="71" t="n">
        <v>0.57762</v>
      </c>
      <c r="I493" s="54">
        <f>IF(F493="","",F493-AVERAGEIFS(F$4:F$503,$C$4:$C$503,$C493,$E$4:$E$503,"N"))</f>
        <v/>
      </c>
      <c r="J493" s="54">
        <f>IF(G493="","",G493-AVERAGEIFS(G$4:G$503,$C$4:$C$503,$C493,$E$4:$E$503,"N"))</f>
        <v/>
      </c>
      <c r="K493" s="54">
        <f>IF(H493="","",H493-AVERAGEIFS(H$4:H$503,$C$4:$C$503,$C493,$E$4:$E$503,"N"))</f>
        <v/>
      </c>
    </row>
    <row r="494">
      <c r="A494" s="46" t="inlineStr">
        <is>
          <t>WMB</t>
        </is>
      </c>
      <c r="B494" s="46" t="inlineStr">
        <is>
          <t>Williams Companies</t>
        </is>
      </c>
      <c r="C494" s="46" t="inlineStr">
        <is>
          <t>Energy</t>
        </is>
      </c>
      <c r="D494" s="46" t="inlineStr">
        <is>
          <t>Tulsa, Oklahoma</t>
        </is>
      </c>
      <c r="E494" s="46" t="inlineStr">
        <is>
          <t>N</t>
        </is>
      </c>
      <c r="F494" s="71" t="n">
        <v>1.12137</v>
      </c>
      <c r="G494" s="71" t="n">
        <v>0.37546</v>
      </c>
      <c r="H494" s="71" t="n">
        <v>0.74591</v>
      </c>
      <c r="I494" s="54">
        <f>IF(F494="","",F494-AVERAGEIFS(F$4:F$503,$C$4:$C$503,$C494,$E$4:$E$503,"N"))</f>
        <v/>
      </c>
      <c r="J494" s="54">
        <f>IF(G494="","",G494-AVERAGEIFS(G$4:G$503,$C$4:$C$503,$C494,$E$4:$E$503,"N"))</f>
        <v/>
      </c>
      <c r="K494" s="54">
        <f>IF(H494="","",H494-AVERAGEIFS(H$4:H$503,$C$4:$C$503,$C494,$E$4:$E$503,"N"))</f>
        <v/>
      </c>
    </row>
    <row r="495">
      <c r="A495" s="46" t="inlineStr">
        <is>
          <t>WTW</t>
        </is>
      </c>
      <c r="B495" s="46" t="inlineStr">
        <is>
          <t>Willis Towers Watson</t>
        </is>
      </c>
      <c r="C495" s="46" t="inlineStr">
        <is>
          <t>Financials</t>
        </is>
      </c>
      <c r="D495" s="46" t="inlineStr">
        <is>
          <t>London, United Kingdom</t>
        </is>
      </c>
      <c r="E495" s="46" t="inlineStr">
        <is>
          <t>Y</t>
        </is>
      </c>
      <c r="F495" s="71" t="n"/>
      <c r="G495" s="71" t="n"/>
      <c r="H495" s="71" t="n"/>
      <c r="I495" s="54">
        <f>IF(F495="","",F495-AVERAGEIFS(F$4:F$503,$C$4:$C$503,$C495,$E$4:$E$503,"N"))</f>
        <v/>
      </c>
      <c r="J495" s="54">
        <f>IF(G495="","",G495-AVERAGEIFS(G$4:G$503,$C$4:$C$503,$C495,$E$4:$E$503,"N"))</f>
        <v/>
      </c>
      <c r="K495" s="54">
        <f>IF(H495="","",H495-AVERAGEIFS(H$4:H$503,$C$4:$C$503,$C495,$E$4:$E$503,"N"))</f>
        <v/>
      </c>
    </row>
    <row r="496">
      <c r="A496" s="46" t="inlineStr">
        <is>
          <t>WDAY</t>
        </is>
      </c>
      <c r="B496" s="46" t="inlineStr">
        <is>
          <t>Workday, Inc.</t>
        </is>
      </c>
      <c r="C496" s="46" t="inlineStr">
        <is>
          <t>Information Technology</t>
        </is>
      </c>
      <c r="D496" s="46" t="inlineStr">
        <is>
          <t>Pleasanton, California</t>
        </is>
      </c>
      <c r="E496" s="46" t="inlineStr">
        <is>
          <t>N</t>
        </is>
      </c>
      <c r="F496" s="71" t="n">
        <v>-0.36155</v>
      </c>
      <c r="G496" s="71" t="n">
        <v>-0.05032</v>
      </c>
      <c r="H496" s="71" t="n">
        <v>-0.31123</v>
      </c>
      <c r="I496" s="54">
        <f>IF(F496="","",F496-AVERAGEIFS(F$4:F$503,$C$4:$C$503,$C496,$E$4:$E$503,"N"))</f>
        <v/>
      </c>
      <c r="J496" s="54">
        <f>IF(G496="","",G496-AVERAGEIFS(G$4:G$503,$C$4:$C$503,$C496,$E$4:$E$503,"N"))</f>
        <v/>
      </c>
      <c r="K496" s="54">
        <f>IF(H496="","",H496-AVERAGEIFS(H$4:H$503,$C$4:$C$503,$C496,$E$4:$E$503,"N"))</f>
        <v/>
      </c>
    </row>
    <row r="497">
      <c r="A497" s="46" t="inlineStr">
        <is>
          <t>WYNN</t>
        </is>
      </c>
      <c r="B497" s="46" t="inlineStr">
        <is>
          <t>Wynn Resorts</t>
        </is>
      </c>
      <c r="C497" s="46" t="inlineStr">
        <is>
          <t>Consumer Discretionary</t>
        </is>
      </c>
      <c r="D497" s="46" t="inlineStr">
        <is>
          <t>Las Vegas</t>
        </is>
      </c>
      <c r="E497" s="46" t="inlineStr">
        <is>
          <t>N</t>
        </is>
      </c>
      <c r="F497" s="71" t="n">
        <v>-0.1716</v>
      </c>
      <c r="G497" s="71" t="n">
        <v>0.10117</v>
      </c>
      <c r="H497" s="71" t="n">
        <v>-0.27277</v>
      </c>
      <c r="I497" s="54">
        <f>IF(F497="","",F497-AVERAGEIFS(F$4:F$503,$C$4:$C$503,$C497,$E$4:$E$503,"N"))</f>
        <v/>
      </c>
      <c r="J497" s="54">
        <f>IF(G497="","",G497-AVERAGEIFS(G$4:G$503,$C$4:$C$503,$C497,$E$4:$E$503,"N"))</f>
        <v/>
      </c>
      <c r="K497" s="54">
        <f>IF(H497="","",H497-AVERAGEIFS(H$4:H$503,$C$4:$C$503,$C497,$E$4:$E$503,"N"))</f>
        <v/>
      </c>
    </row>
    <row r="498">
      <c r="A498" s="46" t="inlineStr">
        <is>
          <t>XEL</t>
        </is>
      </c>
      <c r="B498" s="46" t="inlineStr">
        <is>
          <t>Xcel Energy</t>
        </is>
      </c>
      <c r="C498" s="46" t="inlineStr">
        <is>
          <t>Utilities</t>
        </is>
      </c>
      <c r="D498" s="46" t="inlineStr">
        <is>
          <t>Minneapolis-St. Paul</t>
        </is>
      </c>
      <c r="E498" s="46" t="inlineStr">
        <is>
          <t>N</t>
        </is>
      </c>
      <c r="F498" s="71" t="n">
        <v>0.29437</v>
      </c>
      <c r="G498" s="71" t="n">
        <v>-0.14854</v>
      </c>
      <c r="H498" s="71" t="n">
        <v>0.44291</v>
      </c>
      <c r="I498" s="54">
        <f>IF(F498="","",F498-AVERAGEIFS(F$4:F$503,$C$4:$C$503,$C498,$E$4:$E$503,"N"))</f>
        <v/>
      </c>
      <c r="J498" s="54">
        <f>IF(G498="","",G498-AVERAGEIFS(G$4:G$503,$C$4:$C$503,$C498,$E$4:$E$503,"N"))</f>
        <v/>
      </c>
      <c r="K498" s="54">
        <f>IF(H498="","",H498-AVERAGEIFS(H$4:H$503,$C$4:$C$503,$C498,$E$4:$E$503,"N"))</f>
        <v/>
      </c>
    </row>
    <row r="499">
      <c r="A499" s="46" t="inlineStr">
        <is>
          <t>XYL</t>
        </is>
      </c>
      <c r="B499" s="46" t="inlineStr">
        <is>
          <t>Xylem Inc.</t>
        </is>
      </c>
      <c r="C499" s="46" t="inlineStr">
        <is>
          <t>Industrials</t>
        </is>
      </c>
      <c r="D499" s="46" t="inlineStr">
        <is>
          <t>New York</t>
        </is>
      </c>
      <c r="E499" s="46" t="inlineStr">
        <is>
          <t>N</t>
        </is>
      </c>
      <c r="F499" s="71" t="n">
        <v>-0.13166</v>
      </c>
      <c r="G499" s="71" t="n">
        <v>0.05713</v>
      </c>
      <c r="H499" s="71" t="n">
        <v>-0.18879</v>
      </c>
      <c r="I499" s="54">
        <f>IF(F499="","",F499-AVERAGEIFS(F$4:F$503,$C$4:$C$503,$C499,$E$4:$E$503,"N"))</f>
        <v/>
      </c>
      <c r="J499" s="54">
        <f>IF(G499="","",G499-AVERAGEIFS(G$4:G$503,$C$4:$C$503,$C499,$E$4:$E$503,"N"))</f>
        <v/>
      </c>
      <c r="K499" s="54">
        <f>IF(H499="","",H499-AVERAGEIFS(H$4:H$503,$C$4:$C$503,$C499,$E$4:$E$503,"N"))</f>
        <v/>
      </c>
    </row>
    <row r="500">
      <c r="A500" s="46" t="inlineStr">
        <is>
          <t>YUM</t>
        </is>
      </c>
      <c r="B500" s="46" t="inlineStr">
        <is>
          <t>Yum! Brands</t>
        </is>
      </c>
      <c r="C500" s="46" t="inlineStr">
        <is>
          <t>Consumer Discretionary</t>
        </is>
      </c>
      <c r="D500" s="46" t="inlineStr">
        <is>
          <t>Louisville, Kentucky</t>
        </is>
      </c>
      <c r="E500" s="46" t="inlineStr">
        <is>
          <t>N</t>
        </is>
      </c>
      <c r="F500" s="71" t="n">
        <v>0.25336</v>
      </c>
      <c r="G500" s="71" t="n">
        <v>0.14389</v>
      </c>
      <c r="H500" s="71" t="n">
        <v>0.10946</v>
      </c>
      <c r="I500" s="54">
        <f>IF(F500="","",F500-AVERAGEIFS(F$4:F$503,$C$4:$C$503,$C500,$E$4:$E$503,"N"))</f>
        <v/>
      </c>
      <c r="J500" s="54">
        <f>IF(G500="","",G500-AVERAGEIFS(G$4:G$503,$C$4:$C$503,$C500,$E$4:$E$503,"N"))</f>
        <v/>
      </c>
      <c r="K500" s="54">
        <f>IF(H500="","",H500-AVERAGEIFS(H$4:H$503,$C$4:$C$503,$C500,$E$4:$E$503,"N"))</f>
        <v/>
      </c>
    </row>
    <row r="501">
      <c r="A501" s="46" t="inlineStr">
        <is>
          <t>ZBRA</t>
        </is>
      </c>
      <c r="B501" s="46" t="inlineStr">
        <is>
          <t>Zebra Technologies</t>
        </is>
      </c>
      <c r="C501" s="46" t="inlineStr">
        <is>
          <t>Information Technology</t>
        </is>
      </c>
      <c r="D501" s="46" t="inlineStr">
        <is>
          <t>Chicago</t>
        </is>
      </c>
      <c r="E501" s="46" t="inlineStr">
        <is>
          <t>N</t>
        </is>
      </c>
      <c r="F501" s="71" t="n">
        <v>-0.31385</v>
      </c>
      <c r="G501" s="71" t="n">
        <v>-0.60949</v>
      </c>
      <c r="H501" s="71" t="n">
        <v>0.29564</v>
      </c>
      <c r="I501" s="54">
        <f>IF(F501="","",F501-AVERAGEIFS(F$4:F$503,$C$4:$C$503,$C501,$E$4:$E$503,"N"))</f>
        <v/>
      </c>
      <c r="J501" s="54">
        <f>IF(G501="","",G501-AVERAGEIFS(G$4:G$503,$C$4:$C$503,$C501,$E$4:$E$503,"N"))</f>
        <v/>
      </c>
      <c r="K501" s="54">
        <f>IF(H501="","",H501-AVERAGEIFS(H$4:H$503,$C$4:$C$503,$C501,$E$4:$E$503,"N"))</f>
        <v/>
      </c>
    </row>
    <row r="502">
      <c r="A502" s="46" t="inlineStr">
        <is>
          <t>ZBH</t>
        </is>
      </c>
      <c r="B502" s="46" t="inlineStr">
        <is>
          <t>Zimmer Biomet</t>
        </is>
      </c>
      <c r="C502" s="46" t="inlineStr">
        <is>
          <t>Health Care</t>
        </is>
      </c>
      <c r="D502" s="46" t="inlineStr">
        <is>
          <t>Warsaw, Indiana</t>
        </is>
      </c>
      <c r="E502" s="46" t="inlineStr">
        <is>
          <t>N</t>
        </is>
      </c>
      <c r="F502" s="71" t="n">
        <v>-0.39291</v>
      </c>
      <c r="G502" s="71" t="n">
        <v>-0.13211</v>
      </c>
      <c r="H502" s="71" t="n">
        <v>-0.26079</v>
      </c>
      <c r="I502" s="54">
        <f>IF(F502="","",F502-AVERAGEIFS(F$4:F$503,$C$4:$C$503,$C502,$E$4:$E$503,"N"))</f>
        <v/>
      </c>
      <c r="J502" s="54">
        <f>IF(G502="","",G502-AVERAGEIFS(G$4:G$503,$C$4:$C$503,$C502,$E$4:$E$503,"N"))</f>
        <v/>
      </c>
      <c r="K502" s="54">
        <f>IF(H502="","",H502-AVERAGEIFS(H$4:H$503,$C$4:$C$503,$C502,$E$4:$E$503,"N"))</f>
        <v/>
      </c>
    </row>
    <row r="503">
      <c r="A503" s="46" t="inlineStr">
        <is>
          <t>ZTS</t>
        </is>
      </c>
      <c r="B503" s="46" t="inlineStr">
        <is>
          <t>Zoetis</t>
        </is>
      </c>
      <c r="C503" s="46" t="inlineStr">
        <is>
          <t>Health Care</t>
        </is>
      </c>
      <c r="D503" s="46" t="inlineStr">
        <is>
          <t>New York</t>
        </is>
      </c>
      <c r="E503" s="46" t="inlineStr">
        <is>
          <t>N</t>
        </is>
      </c>
      <c r="F503" s="71" t="n">
        <v>-0.93182</v>
      </c>
      <c r="G503" s="71" t="n">
        <v>-0.25894</v>
      </c>
      <c r="H503" s="71" t="n">
        <v>-0.67288</v>
      </c>
      <c r="I503" s="54">
        <f>IF(F503="","",F503-AVERAGEIFS(F$4:F$503,$C$4:$C$503,$C503,$E$4:$E$503,"N"))</f>
        <v/>
      </c>
      <c r="J503" s="54">
        <f>IF(G503="","",G503-AVERAGEIFS(G$4:G$503,$C$4:$C$503,$C503,$E$4:$E$503,"N"))</f>
        <v/>
      </c>
      <c r="K503" s="54">
        <f>IF(H503="","",H503-AVERAGEIFS(H$4:H$503,$C$4:$C$503,$C503,$E$4:$E$503,"N"))</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style="74" min="1" max="1"/>
  </cols>
  <sheetData>
    <row r="1">
      <c r="A1" s="53" t="inlineStr">
        <is>
          <t>How to refresh this workbook</t>
        </is>
      </c>
    </row>
    <row r="2">
      <c r="A2" s="46" t="inlineStr">
        <is>
          <t>1. Ask Mia to re-pull prices into tfshiloh/sp500-price-history (sp500_5y_adjclose_wide.csv).</t>
        </is>
      </c>
    </row>
    <row r="3">
      <c r="A3" s="46" t="inlineStr">
        <is>
          <t>2. Run an5y.py (kept with Claude) against the new file; it rewrites the blue values on 5Y_Firm_Returns and 5Y_Results.</t>
        </is>
      </c>
    </row>
    <row r="4">
      <c r="A4" s="46" t="inlineStr">
        <is>
          <t>3. Formula columns (sector-adjusted returns, metro averages, firm counts) recalculate on their own.</t>
        </is>
      </c>
    </row>
    <row r="5">
      <c r="A5" s="46" t="inlineStr">
        <is>
          <t>Metro mapping: Metro_Map tab. New headquarters not on that tab are treated as their own one-company metro.</t>
        </is>
      </c>
    </row>
    <row r="6">
      <c r="A6" s="46" t="inlineStr">
        <is>
          <t>Not yet done: historical index membership (would remove survivor bias).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2026-10-15T19:06:38Z</dcterms:created>
  <dcterms:modified xmlns:dcterms="http://purl.org/dc/terms/" xmlns:xsi="http://www.w3.org/2001/XMLSchema-instance" xsi:type="dcterms:W3CDTF">2026-10-16T16:17:11Z</dcterms:modified>
  <cp:revision>0</cp:revision>
</cp:coreProperties>
</file>